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D691F44-B120-47B9-B35C-E51CC23084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" i="5" l="1"/>
  <c r="AG4" i="5"/>
  <c r="AG3" i="5"/>
  <c r="AG2" i="5"/>
  <c r="AZ5" i="5" l="1"/>
  <c r="AS5" i="5"/>
  <c r="AB5" i="5"/>
  <c r="AC5" i="5" s="1"/>
  <c r="AE5" i="5" s="1"/>
  <c r="AH5" i="5"/>
  <c r="AZ4" i="5"/>
  <c r="AS4" i="5"/>
  <c r="AB4" i="5"/>
  <c r="AC4" i="5" s="1"/>
  <c r="AE4" i="5" s="1"/>
  <c r="AM5" i="5" l="1"/>
  <c r="AM4" i="5"/>
  <c r="AO5" i="5"/>
  <c r="AK5" i="5"/>
  <c r="AK4" i="5"/>
  <c r="AH4" i="5"/>
  <c r="AI4" i="5" s="1"/>
  <c r="AO4" i="5"/>
  <c r="AI5" i="5"/>
  <c r="AT4" i="5" l="1"/>
  <c r="AU4" i="5" s="1"/>
  <c r="AV4" i="5" s="1"/>
  <c r="AT5" i="5"/>
  <c r="AU5" i="5" s="1"/>
  <c r="AV5" i="5" s="1"/>
  <c r="AZ2" i="5" l="1"/>
  <c r="AS2" i="5"/>
  <c r="AO2" i="5" l="1"/>
  <c r="AK2" i="5"/>
  <c r="AM3" i="5"/>
  <c r="AO3" i="5"/>
  <c r="AB2" i="5"/>
  <c r="AC2" i="5" s="1"/>
  <c r="AE2" i="5" s="1"/>
  <c r="AB3" i="5"/>
  <c r="AC3" i="5" s="1"/>
  <c r="AE3" i="5" s="1"/>
  <c r="AH3" i="5"/>
  <c r="AH2" i="5"/>
  <c r="AI2" i="5" l="1"/>
  <c r="AI3" i="5"/>
  <c r="AK3" i="5"/>
  <c r="AM2" i="5"/>
  <c r="AS3" i="5"/>
  <c r="AT2" i="5" l="1"/>
  <c r="AU2" i="5" s="1"/>
  <c r="AV2" i="5" s="1"/>
  <c r="AT3" i="5"/>
  <c r="AU3" i="5" s="1"/>
  <c r="AV3" i="5" s="1"/>
  <c r="AZ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<sst xmlns="http://schemas.openxmlformats.org/spreadsheetml/2006/main" count="107" uniqueCount="71">
  <si>
    <t>Brand</t>
  </si>
  <si>
    <t>Package Type</t>
  </si>
  <si>
    <t>Licensor</t>
  </si>
  <si>
    <t>Normal</t>
  </si>
  <si>
    <t>INK+IVY</t>
  </si>
  <si>
    <t>QUILT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</si>
  <si>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</si>
  <si>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</si>
  <si>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</si>
  <si>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</si>
  <si>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</si>
  <si>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</si>
  <si>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</si>
  <si>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</si>
  <si>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</si>
  <si>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</si>
  <si>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</si>
  <si>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</si>
  <si>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</si>
  <si>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</si>
  <si>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</si>
  <si>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</si>
  <si>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</si>
  <si>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</si>
  <si>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</si>
  <si>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</si>
  <si>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</si>
  <si>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</si>
  <si>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</si>
  <si>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</si>
  <si>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</si>
  <si>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</si>
  <si>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</si>
  <si>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</si>
  <si>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</si>
  <si>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</si>
  <si>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</si>
  <si>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</si>
  <si>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</si>
  <si>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</si>
  <si>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</si>
  <si>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</si>
  <si>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</si>
  <si>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</si>
  <si>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</si>
  <si>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</si>
  <si>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</si>
  <si>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</si>
  <si>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</si>
  <si>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</si>
  <si>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</si>
  <si>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</si>
  <si>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</si>
  <si>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</si>
  <si>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</si>
  <si>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</si>
  <si>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Material-Short</t>
  </si>
  <si>
    <t xml:space="preserve"> </t>
    <phoneticPr fontId="7" type="noConversion"/>
  </si>
  <si>
    <t>Surya</t>
    <phoneticPr fontId="7" type="noConversion"/>
  </si>
  <si>
    <t>¥150.80</t>
  </si>
  <si>
    <t>¥172.50</t>
  </si>
  <si>
    <t xml:space="preserve">Surya Quilt 3pcs Set </t>
    <phoneticPr fontId="7" type="noConversion"/>
  </si>
  <si>
    <t>Face&amp; back: 100% cotton print with blank stitch around 3 edges, 2" channel quilting 
Filling: 250 gsm 60% cotton/ 40%poly
Blanket stitch, Prewashed 
Sham back and Flat piping:140T Cotton</t>
    <phoneticPr fontId="7" type="noConversion"/>
  </si>
  <si>
    <t xml:space="preserve">100% cotton print   Quilt 3pcs Set </t>
    <phoneticPr fontId="7" type="noConversion"/>
  </si>
  <si>
    <t xml:space="preserve">100% cotton print  Quilt 3pcs Set </t>
    <phoneticPr fontId="7" type="noConversion"/>
  </si>
  <si>
    <t>100% cotton, 60% cotton/ 40%poly filling</t>
    <phoneticPr fontId="7" type="noConversion"/>
  </si>
  <si>
    <t>F/Q: 90x92"/20x26+1/2" (2)</t>
  </si>
  <si>
    <t>King/Cal King: 106x94"/20x36+1/2"(2)</t>
  </si>
  <si>
    <t>Neutral Aqua</t>
    <phoneticPr fontId="7" type="noConversion"/>
  </si>
  <si>
    <t xml:space="preserve">Neutral Clay </t>
    <phoneticPr fontId="7" type="noConversion"/>
  </si>
  <si>
    <t xml:space="preserve">	9404.40.9005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</si>
</sst>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0.0%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0" fontId="5" fillId="3" borderId="1" xfId="1" applyNumberFormat="1" applyFont="1" applyFill="1" applyBorder="1" applyAlignment="1">
      <alignment wrapText="1"/>
    </xf>
    <xf numFmtId="177" fontId="1" fillId="3" borderId="1" xfId="4" applyNumberFormat="1" applyFont="1" applyFill="1" applyBorder="1" applyAlignment="1">
      <alignment horizontal="center" wrapText="1"/>
    </xf>
    <xf numFmtId="10" fontId="1" fillId="3" borderId="1" xfId="4" applyNumberFormat="1" applyFont="1" applyFill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4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177" fontId="2" fillId="8" borderId="1" xfId="4" applyNumberFormat="1" applyFill="1" applyBorder="1" applyAlignment="1">
      <alignment wrapText="1"/>
    </xf>
    <xf numFmtId="0" fontId="2" fillId="5" borderId="1" xfId="4" applyFill="1" applyBorder="1" applyAlignment="1">
      <alignment wrapText="1"/>
    </xf>
    <xf numFmtId="181" fontId="9" fillId="4" borderId="1" xfId="2" applyNumberFormat="1" applyFont="1" applyFill="1" applyBorder="1" applyAlignment="1" applyProtection="1">
      <alignment horizontal="center" vertical="center"/>
      <protection locked="0"/>
    </xf>
    <xf numFmtId="177" fontId="6" fillId="5" borderId="1" xfId="4" applyNumberFormat="1" applyFont="1" applyFill="1" applyBorder="1" applyAlignment="1">
      <alignment wrapText="1"/>
    </xf>
    <xf numFmtId="2" fontId="2" fillId="8" borderId="1" xfId="4" applyNumberFormat="1" applyFill="1" applyBorder="1" applyAlignment="1">
      <alignment wrapText="1"/>
    </xf>
    <xf numFmtId="0" fontId="2" fillId="0" borderId="3" xfId="4" applyBorder="1" applyAlignment="1">
      <alignment horizontal="center" wrapText="1"/>
    </xf>
    <xf numFmtId="0" fontId="2" fillId="0" borderId="4" xfId="4" applyBorder="1" applyAlignment="1">
      <alignment horizontal="center" wrapText="1"/>
    </xf>
    <xf numFmtId="0" fontId="2" fillId="0" borderId="3" xfId="4" applyBorder="1" applyAlignment="1">
      <alignment horizontal="center" vertical="center" wrapText="1"/>
    </xf>
    <xf numFmtId="0" fontId="2" fillId="0" borderId="4" xfId="4" applyBorder="1" applyAlignment="1">
      <alignment horizontal="center" vertical="center" wrapText="1"/>
    </xf>
  </cellXfs>
  <cellStyles count="8">
    <cellStyle name="Currency 2" xfId="5" xr:uid="{DC263A4A-338A-4FE3-BBBC-9D62F3150D45}"/>
    <cellStyle name="Normal 2" xfId="4" xr:uid="{709F6B31-B83F-4941-896D-AE262DA50D11}"/>
    <cellStyle name="Normal 2 18 2" xfId="1" xr:uid="{1BA08453-9F65-454B-A4A0-7177E70831F2}"/>
    <cellStyle name="Percent 2" xfId="6" xr:uid="{D7254C26-606E-428B-8BF2-CF2659D6F20A}"/>
    <cellStyle name="Style 1" xfId="3" xr:uid="{F4609D05-B161-47A5-8040-F8D4BA086F06}"/>
    <cellStyle name="常规" xfId="0" builtinId="0"/>
    <cellStyle name="常规 2" xfId="7" xr:uid="{91C98506-0F74-4BBC-B26D-BBB70419FCB6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5"/>
  <sheetViews>
    <sheetView tabSelected="1" topLeftCell="I1" zoomScale="86" zoomScaleNormal="86" workbookViewId="0">
      <selection activeCell="L4" sqref="L4"/>
    </sheetView>
  </sheetViews>
  <sheetFormatPr defaultColWidth="9.140625" defaultRowHeight="15"/>
  <cols>
    <col min="1" max="1" width="10.140625" style="1" customWidth="1"/>
    <col min="2" max="2" width="28" style="2" customWidth="1"/>
    <col min="3" max="3" width="14.140625" style="2" customWidth="1"/>
    <col min="4" max="4" width="12" style="2" customWidth="1"/>
    <col min="5" max="5" width="15.140625" style="2" customWidth="1"/>
    <col min="6" max="6" width="13.85546875" style="2" customWidth="1"/>
    <col min="7" max="7" width="19" style="2" customWidth="1"/>
    <col min="8" max="8" width="25.7109375" style="2" customWidth="1"/>
    <col min="9" max="9" width="18" style="2" customWidth="1"/>
    <col min="10" max="10" width="43.140625" style="2" customWidth="1"/>
    <col min="11" max="11" width="28.42578125" style="2" customWidth="1"/>
    <col min="12" max="12" width="27.7109375" style="2" customWidth="1"/>
    <col min="13" max="13" width="11.5703125" style="2" customWidth="1"/>
    <col min="14" max="14" width="6.85546875" style="2" customWidth="1"/>
    <col min="15" max="16" width="8.855468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9.42578125" style="2" customWidth="1"/>
    <col min="23" max="23" width="11" style="39" customWidth="1"/>
    <col min="24" max="24" width="13.140625" style="39" customWidth="1"/>
    <col min="25" max="25" width="11.140625" style="39" customWidth="1"/>
    <col min="26" max="26" width="12.85546875" style="4" customWidth="1"/>
    <col min="27" max="27" width="9.42578125" style="6" customWidth="1"/>
    <col min="28" max="28" width="13" style="42" customWidth="1"/>
    <col min="29" max="29" width="14.140625" style="6" customWidth="1"/>
    <col min="30" max="30" width="13.85546875" style="2" customWidth="1"/>
    <col min="31" max="31" width="13.85546875" style="5" customWidth="1"/>
    <col min="32" max="32" width="15.140625" style="2" customWidth="1"/>
    <col min="33" max="33" width="8.42578125" style="7" customWidth="1"/>
    <col min="34" max="34" width="12.42578125" style="5" customWidth="1"/>
    <col min="35" max="35" width="8.85546875" style="5" customWidth="1"/>
    <col min="36" max="36" width="14.28515625" style="7" customWidth="1"/>
    <col min="37" max="37" width="9.5703125" style="5" customWidth="1"/>
    <col min="38" max="38" width="12.5703125" style="7" customWidth="1"/>
    <col min="39" max="39" width="12" style="5" customWidth="1"/>
    <col min="40" max="40" width="11.5703125" style="7" customWidth="1"/>
    <col min="41" max="42" width="10.85546875" style="5" customWidth="1"/>
    <col min="43" max="43" width="9.5703125" style="2" customWidth="1"/>
    <col min="44" max="44" width="9.5703125" style="7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7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7" customWidth="1"/>
    <col min="53" max="53" width="12.140625" style="6" customWidth="1"/>
    <col min="54" max="54" width="20" style="2" customWidth="1"/>
    <col min="55" max="55" width="9.140625" style="2" customWidth="1"/>
    <col min="56" max="16384" width="9.140625" style="2"/>
  </cols>
  <sheetData>
    <row r="1" spans="1:53" ht="63.6" customHeight="1">
      <c r="A1" s="8" t="s">
        <v>6</v>
      </c>
      <c r="B1" s="8" t="s">
        <v>7</v>
      </c>
      <c r="C1" s="37" t="s">
        <v>8</v>
      </c>
      <c r="D1" s="38" t="s">
        <v>0</v>
      </c>
      <c r="E1" s="38" t="s">
        <v>2</v>
      </c>
      <c r="F1" s="10" t="s">
        <v>52</v>
      </c>
      <c r="G1" s="37" t="s">
        <v>9</v>
      </c>
      <c r="H1" s="9" t="s">
        <v>10</v>
      </c>
      <c r="I1" s="9" t="s">
        <v>54</v>
      </c>
      <c r="J1" s="9" t="s">
        <v>11</v>
      </c>
      <c r="K1" s="9" t="s">
        <v>56</v>
      </c>
      <c r="L1" s="9" t="s">
        <v>12</v>
      </c>
      <c r="M1" s="9" t="s">
        <v>13</v>
      </c>
      <c r="N1" s="37" t="s">
        <v>14</v>
      </c>
      <c r="O1" s="37" t="s">
        <v>15</v>
      </c>
      <c r="P1" s="9" t="s">
        <v>55</v>
      </c>
      <c r="Q1" s="11" t="s">
        <v>16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1</v>
      </c>
      <c r="W1" s="40" t="s">
        <v>21</v>
      </c>
      <c r="X1" s="40" t="s">
        <v>22</v>
      </c>
      <c r="Y1" s="40" t="s">
        <v>23</v>
      </c>
      <c r="Z1" s="17" t="s">
        <v>24</v>
      </c>
      <c r="AA1" s="18" t="s">
        <v>25</v>
      </c>
      <c r="AB1" s="43" t="s">
        <v>26</v>
      </c>
      <c r="AC1" s="19" t="s">
        <v>27</v>
      </c>
      <c r="AD1" s="8" t="s">
        <v>28</v>
      </c>
      <c r="AE1" s="20" t="s">
        <v>29</v>
      </c>
      <c r="AF1" s="8" t="s">
        <v>30</v>
      </c>
      <c r="AG1" s="21" t="s">
        <v>31</v>
      </c>
      <c r="AH1" s="20" t="s">
        <v>32</v>
      </c>
      <c r="AI1" s="20" t="s">
        <v>33</v>
      </c>
      <c r="AJ1" s="21" t="s">
        <v>34</v>
      </c>
      <c r="AK1" s="20" t="s">
        <v>35</v>
      </c>
      <c r="AL1" s="21" t="s">
        <v>36</v>
      </c>
      <c r="AM1" s="20" t="s">
        <v>37</v>
      </c>
      <c r="AN1" s="21" t="s">
        <v>38</v>
      </c>
      <c r="AO1" s="20" t="s">
        <v>39</v>
      </c>
      <c r="AP1" s="20" t="s">
        <v>40</v>
      </c>
      <c r="AQ1" s="16" t="s">
        <v>41</v>
      </c>
      <c r="AR1" s="21" t="s">
        <v>42</v>
      </c>
      <c r="AS1" s="20" t="s">
        <v>43</v>
      </c>
      <c r="AT1" s="20" t="s">
        <v>44</v>
      </c>
      <c r="AU1" s="22" t="s">
        <v>45</v>
      </c>
      <c r="AV1" s="23" t="s">
        <v>46</v>
      </c>
      <c r="AW1" s="22" t="s">
        <v>47</v>
      </c>
      <c r="AX1" s="22" t="s">
        <v>48</v>
      </c>
      <c r="AY1" s="24" t="s">
        <v>49</v>
      </c>
      <c r="AZ1" s="25" t="s">
        <v>50</v>
      </c>
      <c r="BA1" s="18" t="s">
        <v>51</v>
      </c>
    </row>
    <row r="2" spans="1:53" ht="81.75" customHeight="1">
      <c r="A2" s="26">
        <v>1</v>
      </c>
      <c r="B2" s="50" t="s">
        <v>57</v>
      </c>
      <c r="C2" s="27"/>
      <c r="D2" s="27" t="s">
        <v>4</v>
      </c>
      <c r="E2" s="27"/>
      <c r="F2" s="27" t="s">
        <v>5</v>
      </c>
      <c r="G2" s="27" t="s">
        <v>58</v>
      </c>
      <c r="H2" s="27" t="s">
        <v>64</v>
      </c>
      <c r="I2" s="27" t="s">
        <v>61</v>
      </c>
      <c r="J2" s="27" t="s">
        <v>62</v>
      </c>
      <c r="K2" s="27" t="s">
        <v>65</v>
      </c>
      <c r="L2" s="27" t="s">
        <v>66</v>
      </c>
      <c r="M2" s="27" t="s">
        <v>68</v>
      </c>
      <c r="N2" s="27"/>
      <c r="O2" s="27"/>
      <c r="P2" s="27" t="s">
        <v>53</v>
      </c>
      <c r="Q2" s="28" t="s">
        <v>59</v>
      </c>
      <c r="R2" s="49">
        <v>7.85</v>
      </c>
      <c r="S2" s="29">
        <v>19.21</v>
      </c>
      <c r="T2" s="30">
        <v>19.21</v>
      </c>
      <c r="U2" s="31"/>
      <c r="V2" s="27" t="s">
        <v>3</v>
      </c>
      <c r="W2" s="41">
        <v>48</v>
      </c>
      <c r="X2" s="41">
        <v>39</v>
      </c>
      <c r="Y2" s="41">
        <v>16</v>
      </c>
      <c r="Z2" s="28">
        <v>2</v>
      </c>
      <c r="AA2" s="32">
        <v>1</v>
      </c>
      <c r="AB2" s="44">
        <f t="shared" ref="AB2:AB3" si="0">IF(W2="","",W2*X2*Y2/1000000)</f>
        <v>0.03</v>
      </c>
      <c r="AC2" s="33">
        <f t="shared" ref="AC2:AC3" si="1">IF(AA2="","",65/AB2*AA2)</f>
        <v>2167</v>
      </c>
      <c r="AD2" s="46">
        <v>3700</v>
      </c>
      <c r="AE2" s="34">
        <f t="shared" ref="AE2:AE3" si="2">IF(ISERROR(AD2/AC2),"",AD2/AC2)</f>
        <v>1.71</v>
      </c>
      <c r="AF2" s="46" t="s">
        <v>70</v>
      </c>
      <c r="AG2" s="47">
        <f>12.8%+20%</f>
        <v>0.32800000000000001</v>
      </c>
      <c r="AH2" s="34">
        <f t="shared" ref="AH2:AH3" si="3">IF(ISERROR(T2*AG2),"",T2*AG2)</f>
        <v>6.3</v>
      </c>
      <c r="AI2" s="34">
        <f t="shared" ref="AI2:AI3" si="4">IF(ISERROR(T2+AE2+AH2),"",T2+AE2+AH2)</f>
        <v>27.22</v>
      </c>
      <c r="AJ2" s="35">
        <v>0.06</v>
      </c>
      <c r="AK2" s="34">
        <f t="shared" ref="AK2:AK3" si="5">IF(ISERROR(AW2*AJ2),"",AW2*AJ2)</f>
        <v>3.02</v>
      </c>
      <c r="AL2" s="35">
        <v>0.1</v>
      </c>
      <c r="AM2" s="34">
        <f t="shared" ref="AM2:AM3" si="6">IF(ISERROR(AW2*AL2),"",AW2*AL2)</f>
        <v>5.03</v>
      </c>
      <c r="AN2" s="35">
        <v>0.1</v>
      </c>
      <c r="AO2" s="34">
        <f t="shared" ref="AO2:AO3" si="7">IF(ISERROR(AW2*AN2),"",AW2*AN2)</f>
        <v>5.03</v>
      </c>
      <c r="AP2" s="34"/>
      <c r="AQ2" s="27"/>
      <c r="AR2" s="35"/>
      <c r="AS2" s="34">
        <f>IF(ISERROR(AW2*AR2),"",AW2*AR2)</f>
        <v>0</v>
      </c>
      <c r="AT2" s="34">
        <f t="shared" ref="AT2:AT3" si="8">IF(ISERROR(AK2+AM2+AO2+AP2+AS2),"",AK2+AM2+AO2+AP2+AS2)</f>
        <v>13.08</v>
      </c>
      <c r="AU2" s="34">
        <f t="shared" ref="AU2:AU3" si="9">IF(ISERROR(AI2+AT2),"",AI2+AT2)</f>
        <v>40.299999999999997</v>
      </c>
      <c r="AV2" s="36">
        <f t="shared" ref="AV2:AV3" si="10">IF(ISERROR((AW2-AU2)/AW2),"",(AW2-AU2)/AW2)</f>
        <v>0.1986</v>
      </c>
      <c r="AW2" s="48">
        <v>50.29</v>
      </c>
      <c r="AX2" s="45">
        <v>52.8</v>
      </c>
      <c r="AY2" s="31">
        <v>109.99</v>
      </c>
      <c r="AZ2" s="35">
        <f>(AY2-AX2)/AY2</f>
        <v>0.52</v>
      </c>
      <c r="BA2" s="32"/>
    </row>
    <row r="3" spans="1:53" ht="81.75" customHeight="1">
      <c r="A3" s="26">
        <v>2</v>
      </c>
      <c r="B3" s="51"/>
      <c r="C3" s="27"/>
      <c r="D3" s="27" t="s">
        <v>4</v>
      </c>
      <c r="E3" s="27"/>
      <c r="F3" s="27" t="s">
        <v>5</v>
      </c>
      <c r="G3" s="27" t="s">
        <v>58</v>
      </c>
      <c r="H3" s="27" t="s">
        <v>63</v>
      </c>
      <c r="I3" s="27" t="s">
        <v>61</v>
      </c>
      <c r="J3" s="27" t="s">
        <v>62</v>
      </c>
      <c r="K3" s="27" t="s">
        <v>65</v>
      </c>
      <c r="L3" s="27" t="s">
        <v>67</v>
      </c>
      <c r="M3" s="27" t="s">
        <v>68</v>
      </c>
      <c r="N3" s="27"/>
      <c r="O3" s="27"/>
      <c r="P3" s="27" t="s">
        <v>53</v>
      </c>
      <c r="Q3" s="28" t="s">
        <v>60</v>
      </c>
      <c r="R3" s="49">
        <v>7.85</v>
      </c>
      <c r="S3" s="29">
        <v>21.97</v>
      </c>
      <c r="T3" s="30">
        <v>21.97</v>
      </c>
      <c r="U3" s="31"/>
      <c r="V3" s="27" t="s">
        <v>3</v>
      </c>
      <c r="W3" s="41">
        <v>48</v>
      </c>
      <c r="X3" s="41">
        <v>39</v>
      </c>
      <c r="Y3" s="41">
        <v>18</v>
      </c>
      <c r="Z3" s="28">
        <v>2</v>
      </c>
      <c r="AA3" s="32">
        <v>1</v>
      </c>
      <c r="AB3" s="44">
        <f t="shared" si="0"/>
        <v>3.4000000000000002E-2</v>
      </c>
      <c r="AC3" s="33">
        <f t="shared" si="1"/>
        <v>1912</v>
      </c>
      <c r="AD3" s="46">
        <v>3700</v>
      </c>
      <c r="AE3" s="34">
        <f t="shared" si="2"/>
        <v>1.94</v>
      </c>
      <c r="AF3" s="46" t="s">
        <v>70</v>
      </c>
      <c r="AG3" s="47">
        <f t="shared" ref="AG3:AG5" si="11">12.8%+20%</f>
        <v>0.32800000000000001</v>
      </c>
      <c r="AH3" s="34">
        <f t="shared" si="3"/>
        <v>7.21</v>
      </c>
      <c r="AI3" s="34">
        <f t="shared" si="4"/>
        <v>31.12</v>
      </c>
      <c r="AJ3" s="35">
        <v>0.06</v>
      </c>
      <c r="AK3" s="34">
        <f t="shared" si="5"/>
        <v>3.29</v>
      </c>
      <c r="AL3" s="35">
        <v>0.1</v>
      </c>
      <c r="AM3" s="34">
        <f t="shared" si="6"/>
        <v>5.49</v>
      </c>
      <c r="AN3" s="35">
        <v>0.1</v>
      </c>
      <c r="AO3" s="34">
        <f t="shared" si="7"/>
        <v>5.49</v>
      </c>
      <c r="AP3" s="34"/>
      <c r="AQ3" s="27"/>
      <c r="AR3" s="35"/>
      <c r="AS3" s="34">
        <f t="shared" ref="AS3" si="12">IF(ISERROR(AW3*AR3),"",AW3*AR3)</f>
        <v>0</v>
      </c>
      <c r="AT3" s="34">
        <f t="shared" si="8"/>
        <v>14.27</v>
      </c>
      <c r="AU3" s="34">
        <f t="shared" si="9"/>
        <v>45.39</v>
      </c>
      <c r="AV3" s="36">
        <f t="shared" si="10"/>
        <v>0.1726</v>
      </c>
      <c r="AW3" s="48">
        <v>54.86</v>
      </c>
      <c r="AX3" s="45">
        <v>57.6</v>
      </c>
      <c r="AY3" s="31">
        <v>119.99</v>
      </c>
      <c r="AZ3" s="35">
        <f t="shared" ref="AZ3" si="13">(AY3-AX3)/AY3</f>
        <v>0.52</v>
      </c>
      <c r="BA3" s="32"/>
    </row>
    <row r="4" spans="1:53" ht="102.75" customHeight="1">
      <c r="A4" s="26">
        <v>3</v>
      </c>
      <c r="B4" s="52" t="s">
        <v>57</v>
      </c>
      <c r="C4" s="27"/>
      <c r="D4" s="27" t="s">
        <v>4</v>
      </c>
      <c r="E4" s="27"/>
      <c r="F4" s="27" t="s">
        <v>5</v>
      </c>
      <c r="G4" s="27" t="s">
        <v>58</v>
      </c>
      <c r="H4" s="27" t="s">
        <v>64</v>
      </c>
      <c r="I4" s="27" t="s">
        <v>61</v>
      </c>
      <c r="J4" s="27" t="s">
        <v>62</v>
      </c>
      <c r="K4" s="27" t="s">
        <v>65</v>
      </c>
      <c r="L4" s="27" t="s">
        <v>66</v>
      </c>
      <c r="M4" s="27" t="s">
        <v>69</v>
      </c>
      <c r="N4" s="27"/>
      <c r="O4" s="27"/>
      <c r="P4" s="27" t="s">
        <v>53</v>
      </c>
      <c r="Q4" s="28" t="s">
        <v>59</v>
      </c>
      <c r="R4" s="49">
        <v>7.85</v>
      </c>
      <c r="S4" s="29">
        <v>19.21</v>
      </c>
      <c r="T4" s="30">
        <v>19.21</v>
      </c>
      <c r="U4" s="31"/>
      <c r="V4" s="27" t="s">
        <v>3</v>
      </c>
      <c r="W4" s="41">
        <v>48</v>
      </c>
      <c r="X4" s="41">
        <v>39</v>
      </c>
      <c r="Y4" s="41">
        <v>16</v>
      </c>
      <c r="Z4" s="28">
        <v>2</v>
      </c>
      <c r="AA4" s="32">
        <v>1</v>
      </c>
      <c r="AB4" s="44">
        <f t="shared" ref="AB4:AB5" si="14">IF(W4="","",W4*X4*Y4/1000000)</f>
        <v>0.03</v>
      </c>
      <c r="AC4" s="33">
        <f t="shared" ref="AC4:AC5" si="15">IF(AA4="","",65/AB4*AA4)</f>
        <v>2167</v>
      </c>
      <c r="AD4" s="46">
        <v>3700</v>
      </c>
      <c r="AE4" s="34">
        <f t="shared" ref="AE4:AE5" si="16">IF(ISERROR(AD4/AC4),"",AD4/AC4)</f>
        <v>1.71</v>
      </c>
      <c r="AF4" s="46" t="s">
        <v>70</v>
      </c>
      <c r="AG4" s="47">
        <f t="shared" si="11"/>
        <v>0.32800000000000001</v>
      </c>
      <c r="AH4" s="34">
        <f t="shared" ref="AH4:AH5" si="17">IF(ISERROR(T4*AG4),"",T4*AG4)</f>
        <v>6.3</v>
      </c>
      <c r="AI4" s="34">
        <f t="shared" ref="AI4:AI5" si="18">IF(ISERROR(T4+AE4+AH4),"",T4+AE4+AH4)</f>
        <v>27.22</v>
      </c>
      <c r="AJ4" s="35">
        <v>0.06</v>
      </c>
      <c r="AK4" s="34">
        <f t="shared" ref="AK4:AK5" si="19">IF(ISERROR(AW4*AJ4),"",AW4*AJ4)</f>
        <v>3.02</v>
      </c>
      <c r="AL4" s="35">
        <v>0.1</v>
      </c>
      <c r="AM4" s="34">
        <f t="shared" ref="AM4:AM5" si="20">IF(ISERROR(AW4*AL4),"",AW4*AL4)</f>
        <v>5.03</v>
      </c>
      <c r="AN4" s="35">
        <v>0.1</v>
      </c>
      <c r="AO4" s="34">
        <f t="shared" ref="AO4:AO5" si="21">IF(ISERROR(AW4*AN4),"",AW4*AN4)</f>
        <v>5.03</v>
      </c>
      <c r="AP4" s="34"/>
      <c r="AQ4" s="27"/>
      <c r="AR4" s="35"/>
      <c r="AS4" s="34">
        <f>IF(ISERROR(AW4*AR4),"",AW4*AR4)</f>
        <v>0</v>
      </c>
      <c r="AT4" s="34">
        <f t="shared" ref="AT4:AT5" si="22">IF(ISERROR(AK4+AM4+AO4+AP4+AS4),"",AK4+AM4+AO4+AP4+AS4)</f>
        <v>13.08</v>
      </c>
      <c r="AU4" s="34">
        <f t="shared" ref="AU4:AU5" si="23">IF(ISERROR(AI4+AT4),"",AI4+AT4)</f>
        <v>40.299999999999997</v>
      </c>
      <c r="AV4" s="36">
        <f t="shared" ref="AV4:AV5" si="24">IF(ISERROR((AW4-AU4)/AW4),"",(AW4-AU4)/AW4)</f>
        <v>0.1986</v>
      </c>
      <c r="AW4" s="48">
        <v>50.29</v>
      </c>
      <c r="AX4" s="45">
        <v>52.8</v>
      </c>
      <c r="AY4" s="31">
        <v>109.99</v>
      </c>
      <c r="AZ4" s="35">
        <f>(AY4-AX4)/AY4</f>
        <v>0.52</v>
      </c>
      <c r="BA4" s="32"/>
    </row>
    <row r="5" spans="1:53" ht="81.75" customHeight="1">
      <c r="A5" s="26">
        <v>4</v>
      </c>
      <c r="B5" s="53"/>
      <c r="C5" s="27"/>
      <c r="D5" s="27" t="s">
        <v>4</v>
      </c>
      <c r="E5" s="27"/>
      <c r="F5" s="27" t="s">
        <v>5</v>
      </c>
      <c r="G5" s="27" t="s">
        <v>58</v>
      </c>
      <c r="H5" s="27" t="s">
        <v>63</v>
      </c>
      <c r="I5" s="27" t="s">
        <v>61</v>
      </c>
      <c r="J5" s="27" t="s">
        <v>62</v>
      </c>
      <c r="K5" s="27" t="s">
        <v>65</v>
      </c>
      <c r="L5" s="27" t="s">
        <v>67</v>
      </c>
      <c r="M5" s="27" t="s">
        <v>69</v>
      </c>
      <c r="N5" s="27"/>
      <c r="O5" s="27"/>
      <c r="P5" s="27" t="s">
        <v>53</v>
      </c>
      <c r="Q5" s="28" t="s">
        <v>60</v>
      </c>
      <c r="R5" s="49">
        <v>7.85</v>
      </c>
      <c r="S5" s="29">
        <v>21.97</v>
      </c>
      <c r="T5" s="30">
        <v>21.97</v>
      </c>
      <c r="U5" s="31"/>
      <c r="V5" s="27" t="s">
        <v>3</v>
      </c>
      <c r="W5" s="41">
        <v>48</v>
      </c>
      <c r="X5" s="41">
        <v>39</v>
      </c>
      <c r="Y5" s="41">
        <v>18</v>
      </c>
      <c r="Z5" s="28">
        <v>2</v>
      </c>
      <c r="AA5" s="32">
        <v>1</v>
      </c>
      <c r="AB5" s="44">
        <f t="shared" si="14"/>
        <v>3.4000000000000002E-2</v>
      </c>
      <c r="AC5" s="33">
        <f t="shared" si="15"/>
        <v>1912</v>
      </c>
      <c r="AD5" s="46">
        <v>3700</v>
      </c>
      <c r="AE5" s="34">
        <f t="shared" si="16"/>
        <v>1.94</v>
      </c>
      <c r="AF5" s="46" t="s">
        <v>70</v>
      </c>
      <c r="AG5" s="47">
        <f t="shared" si="11"/>
        <v>0.32800000000000001</v>
      </c>
      <c r="AH5" s="34">
        <f t="shared" si="17"/>
        <v>7.21</v>
      </c>
      <c r="AI5" s="34">
        <f t="shared" si="18"/>
        <v>31.12</v>
      </c>
      <c r="AJ5" s="35">
        <v>0.06</v>
      </c>
      <c r="AK5" s="34">
        <f t="shared" si="19"/>
        <v>3.29</v>
      </c>
      <c r="AL5" s="35">
        <v>0.1</v>
      </c>
      <c r="AM5" s="34">
        <f t="shared" si="20"/>
        <v>5.49</v>
      </c>
      <c r="AN5" s="35">
        <v>0.1</v>
      </c>
      <c r="AO5" s="34">
        <f t="shared" si="21"/>
        <v>5.49</v>
      </c>
      <c r="AP5" s="34"/>
      <c r="AQ5" s="27"/>
      <c r="AR5" s="35"/>
      <c r="AS5" s="34">
        <f t="shared" ref="AS5" si="25">IF(ISERROR(AW5*AR5),"",AW5*AR5)</f>
        <v>0</v>
      </c>
      <c r="AT5" s="34">
        <f t="shared" si="22"/>
        <v>14.27</v>
      </c>
      <c r="AU5" s="34">
        <f t="shared" si="23"/>
        <v>45.39</v>
      </c>
      <c r="AV5" s="36">
        <f t="shared" si="24"/>
        <v>0.1726</v>
      </c>
      <c r="AW5" s="48">
        <v>54.86</v>
      </c>
      <c r="AX5" s="45">
        <v>57.6</v>
      </c>
      <c r="AY5" s="31">
        <v>119.99</v>
      </c>
      <c r="AZ5" s="35">
        <f t="shared" ref="AZ5" si="26">(AY5-AX5)/AY5</f>
        <v>0.52</v>
      </c>
      <c r="BA5" s="32"/>
    </row>
  </sheetData>
  <sheetProtection insertRows="0" deleteRows="0" sort="0"/>
  <protectedRanges>
    <protectedRange sqref="L6:BA233 AH2:BA5 A2:J233 M2:AF5" name="Range1"/>
    <protectedRange sqref="K2:K231" name="Range1_1"/>
  </protectedRanges>
  <mergeCells count="2">
    <mergeCell ref="B2:B3"/>
    <mergeCell ref="B4:B5"/>
  </mergeCells>
  <phoneticPr fontId="7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CA8E636-1396-4A47-9D78-492F297CA2CF}">
          <x14:formula1>
            <xm:f>#REF!</xm:f>
          </x14:formula1>
          <xm:sqref>D2:D5</xm:sqref>
        </x14:dataValidation>
        <x14:dataValidation type="list" allowBlank="1" showInputMessage="1" showErrorMessage="1" xr:uid="{4840141A-B6A7-4B83-8CC7-7330B4A16141}">
          <x14:formula1>
            <xm:f>#REF!</xm:f>
          </x14:formula1>
          <xm:sqref>V2:V5</xm:sqref>
        </x14:dataValidation>
        <x14:dataValidation type="list" allowBlank="1" showInputMessage="1" showErrorMessage="1" xr:uid="{5E424CBF-91F7-4B8F-BDD7-D29870C4CF10}">
          <x14:formula1>
            <xm:f>#REF!</xm:f>
          </x14:formula1>
          <xm:sqref>P2:P5</xm:sqref>
        </x14:dataValidation>
        <x14:dataValidation type="list" allowBlank="1" showInputMessage="1" showErrorMessage="1" xr:uid="{97188478-E950-43C9-977F-FF843BF32F8E}">
          <x14:formula1>
            <xm:f>#REF!</xm:f>
          </x14:formula1>
          <xm:sqref>E2:E5</xm:sqref>
        </x14:dataValidation>
        <x14:dataValidation type="list" allowBlank="1" showInputMessage="1" showErrorMessage="1" xr:uid="{8B7C2A16-D352-4BEC-8395-CB2F6D42FB54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2025-12-23T00:59:54Z</dcterms:modified>
</cp:coreProperties>
</file>