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C967524C-4F51-491D-9F03-0B4267275F98}" xr6:coauthVersionLast="47" xr6:coauthVersionMax="47" xr10:uidLastSave="{00000000-0000-0000-0000-000000000000}"/>
  <bookViews>
    <workbookView xWindow="-110" yWindow="-110" windowWidth="19420" windowHeight="11500" xr2:uid="{FE4E4362-82A2-412B-8161-12160924BA2A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8" i="1" l="1"/>
  <c r="BB18" i="1"/>
  <c r="AX18" i="1"/>
  <c r="AT18" i="1"/>
  <c r="AQ18" i="1"/>
  <c r="AO18" i="1"/>
  <c r="AM18" i="1"/>
  <c r="AJ18" i="1"/>
  <c r="AD18" i="1"/>
  <c r="AE18" i="1" s="1"/>
  <c r="AG18" i="1" s="1"/>
  <c r="AK18" i="1" s="1"/>
  <c r="S18" i="1"/>
  <c r="U18" i="1" s="1"/>
  <c r="BE17" i="1"/>
  <c r="BB17" i="1"/>
  <c r="AX17" i="1"/>
  <c r="AT17" i="1"/>
  <c r="AQ17" i="1"/>
  <c r="AO17" i="1"/>
  <c r="AM17" i="1"/>
  <c r="AJ17" i="1"/>
  <c r="AD17" i="1"/>
  <c r="AE17" i="1" s="1"/>
  <c r="AG17" i="1" s="1"/>
  <c r="AK17" i="1" s="1"/>
  <c r="S17" i="1"/>
  <c r="U17" i="1" s="1"/>
  <c r="BE16" i="1"/>
  <c r="BB16" i="1"/>
  <c r="AX16" i="1"/>
  <c r="AT16" i="1"/>
  <c r="AQ16" i="1"/>
  <c r="AO16" i="1"/>
  <c r="AM16" i="1"/>
  <c r="AJ16" i="1"/>
  <c r="AD16" i="1"/>
  <c r="AE16" i="1" s="1"/>
  <c r="AG16" i="1" s="1"/>
  <c r="S16" i="1"/>
  <c r="U16" i="1" s="1"/>
  <c r="BE15" i="1"/>
  <c r="BB15" i="1"/>
  <c r="AX15" i="1"/>
  <c r="AT15" i="1"/>
  <c r="AQ15" i="1"/>
  <c r="AO15" i="1"/>
  <c r="AM15" i="1"/>
  <c r="AJ15" i="1"/>
  <c r="AD15" i="1"/>
  <c r="AE15" i="1" s="1"/>
  <c r="AG15" i="1" s="1"/>
  <c r="S15" i="1"/>
  <c r="U15" i="1" s="1"/>
  <c r="BE14" i="1"/>
  <c r="BB14" i="1"/>
  <c r="AX14" i="1"/>
  <c r="AT14" i="1"/>
  <c r="AQ14" i="1"/>
  <c r="AO14" i="1"/>
  <c r="AM14" i="1"/>
  <c r="AJ14" i="1"/>
  <c r="AD14" i="1"/>
  <c r="AE14" i="1" s="1"/>
  <c r="AG14" i="1" s="1"/>
  <c r="S14" i="1"/>
  <c r="U14" i="1" s="1"/>
  <c r="BE13" i="1"/>
  <c r="BB13" i="1"/>
  <c r="AX13" i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AX10" i="1"/>
  <c r="AT10" i="1"/>
  <c r="AQ10" i="1"/>
  <c r="AO10" i="1"/>
  <c r="AM10" i="1"/>
  <c r="AJ10" i="1"/>
  <c r="AD10" i="1"/>
  <c r="AE10" i="1" s="1"/>
  <c r="AG10" i="1" s="1"/>
  <c r="AK10" i="1" s="1"/>
  <c r="S10" i="1"/>
  <c r="U10" i="1" s="1"/>
  <c r="BE9" i="1"/>
  <c r="BB9" i="1"/>
  <c r="AX9" i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AX2" i="1"/>
  <c r="AT2" i="1"/>
  <c r="AQ2" i="1"/>
  <c r="AO2" i="1"/>
  <c r="AM2" i="1"/>
  <c r="AJ2" i="1"/>
  <c r="AD2" i="1"/>
  <c r="AE2" i="1" s="1"/>
  <c r="AG2" i="1" s="1"/>
  <c r="S2" i="1"/>
  <c r="U2" i="1" s="1"/>
  <c r="AK13" i="1" l="1"/>
  <c r="AK2" i="1"/>
  <c r="AU2" i="1"/>
  <c r="AK5" i="1"/>
  <c r="AK14" i="1"/>
  <c r="AK16" i="1"/>
  <c r="AK9" i="1"/>
  <c r="AK15" i="1"/>
  <c r="AU17" i="1"/>
  <c r="AV17" i="1" s="1"/>
  <c r="AU9" i="1"/>
  <c r="AU16" i="1"/>
  <c r="AK6" i="1"/>
  <c r="AU8" i="1"/>
  <c r="AU15" i="1"/>
  <c r="AK11" i="1"/>
  <c r="AU4" i="1"/>
  <c r="AU11" i="1"/>
  <c r="AU3" i="1"/>
  <c r="AU10" i="1"/>
  <c r="AV10" i="1" s="1"/>
  <c r="AU5" i="1"/>
  <c r="AU13" i="1"/>
  <c r="AV13" i="1" s="1"/>
  <c r="AK3" i="1"/>
  <c r="AK7" i="1"/>
  <c r="AK8" i="1"/>
  <c r="AU14" i="1"/>
  <c r="AU6" i="1"/>
  <c r="AU7" i="1"/>
  <c r="AK4" i="1"/>
  <c r="AK12" i="1"/>
  <c r="AU18" i="1"/>
  <c r="AV18" i="1" s="1"/>
  <c r="AU12" i="1"/>
  <c r="AV5" i="1" l="1"/>
  <c r="AV2" i="1"/>
  <c r="AW2" i="1" s="1"/>
  <c r="AV14" i="1"/>
  <c r="AW14" i="1" s="1"/>
  <c r="AV16" i="1"/>
  <c r="AV12" i="1"/>
  <c r="BD12" i="1" s="1"/>
  <c r="AV15" i="1"/>
  <c r="BD15" i="1" s="1"/>
  <c r="AV11" i="1"/>
  <c r="AW11" i="1" s="1"/>
  <c r="AV9" i="1"/>
  <c r="AW9" i="1" s="1"/>
  <c r="AV6" i="1"/>
  <c r="BD6" i="1" s="1"/>
  <c r="AV4" i="1"/>
  <c r="AW4" i="1" s="1"/>
  <c r="AV8" i="1"/>
  <c r="AW8" i="1" s="1"/>
  <c r="AV3" i="1"/>
  <c r="AW3" i="1" s="1"/>
  <c r="AV7" i="1"/>
  <c r="BD7" i="1" s="1"/>
  <c r="BD2" i="1"/>
  <c r="BD13" i="1"/>
  <c r="AW13" i="1"/>
  <c r="BD17" i="1"/>
  <c r="AW17" i="1"/>
  <c r="BD5" i="1"/>
  <c r="AW5" i="1"/>
  <c r="AW16" i="1"/>
  <c r="BD16" i="1"/>
  <c r="AW10" i="1"/>
  <c r="BD10" i="1"/>
  <c r="BD18" i="1"/>
  <c r="AW18" i="1"/>
  <c r="AW12" i="1" l="1"/>
  <c r="BD9" i="1"/>
  <c r="BD14" i="1"/>
  <c r="AW6" i="1"/>
  <c r="AW15" i="1"/>
  <c r="BD4" i="1"/>
  <c r="BD3" i="1"/>
  <c r="BD11" i="1"/>
  <c r="BD8" i="1"/>
  <c r="AW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6108A5D-EEEF-4909-9CA7-8954D10DF01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BAE0B9F7-A392-4DD5-A199-965798C43D9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425B3E64-D22D-4B49-B5F3-1D3DCE60525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15914CC6-B3DD-4DB1-B839-A113144BCEF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72D5E1F2-C887-4AB4-B13F-CAC3CBA3B37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A70DB815-0F24-4A5A-BA28-33B7644E7ED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E7131FD4-0393-458F-B9DA-060791F21291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F119224D-9F07-44BC-B325-1FD72AAD367A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E235637E-BA4E-4E3B-B0D8-D85E4B268A0C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72AE2F45-4512-41CF-863F-D675057BC9C7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5D84411E-C1D3-43B8-B3C6-EAD955C0B202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C4AE00EF-6547-46A2-ADB9-EBECA7DCBBC1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8DB89DCF-721E-4CC6-8EF3-76A078B30F3B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00A1624A-8411-45CB-9FDC-6ACFE3009261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111C6726-F05F-4039-B95A-3BC94751E43D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646310E1-A8A3-43BD-9DC2-8FE130C4AE3A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FA9A6F34-CC2D-4D99-B87C-27A9B87D6C46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43CAEC24-B23B-43DF-8E46-1AF841DD05CD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A8A4A5D6-1DB2-45A5-A50E-6A15BC40A31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<sst xmlns="http://schemas.openxmlformats.org/spreadsheetml/2006/main" count="261" uniqueCount="119">
  <si>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</si>
  <si>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</si>
  <si>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</si>
  <si>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</si>
  <si>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</si>
  <si>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</si>
  <si>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</si>
  <si>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</si>
  <si>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</si>
  <si>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</si>
  <si>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</si>
  <si>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</si>
  <si>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</si>
  <si>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</si>
  <si>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</si>
  <si>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</si>
  <si>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</si>
  <si>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</si>
  <si>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</si>
  <si>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</si>
  <si>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</si>
  <si>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</si>
  <si>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</si>
  <si>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</si>
  <si>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</si>
  <si>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</si>
  <si>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</si>
  <si>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</si>
  <si>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</si>
  <si>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</si>
  <si>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</si>
  <si>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</si>
  <si>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</si>
  <si>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</si>
  <si>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</si>
  <si>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</si>
  <si>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</si>
  <si>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</si>
  <si>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</si>
  <si>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</si>
  <si>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</si>
  <si>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</si>
  <si>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</si>
  <si>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</si>
  <si>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</si>
  <si>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</si>
  <si>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</si>
  <si>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</si>
  <si>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</si>
  <si>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</si>
  <si>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</si>
  <si>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</si>
  <si>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</si>
  <si>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</si>
  <si>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</si>
  <si>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  <phoneticPr fontId="3" type="noConversion"/>
  </si>
  <si>
    <t>Total Sales</t>
  </si>
  <si>
    <t>QUILT</t>
  </si>
  <si>
    <t>100% Polyester 3pc Hanging Print Quilt</t>
    <phoneticPr fontId="3" type="noConversion"/>
  </si>
  <si>
    <t>3pc Hanging  Quilt</t>
    <phoneticPr fontId="3" type="noConversion"/>
  </si>
  <si>
    <t>100% Polyester</t>
  </si>
  <si>
    <t>Set</t>
  </si>
  <si>
    <t>Normal</t>
  </si>
  <si>
    <t>9404.40.9022</t>
  </si>
  <si>
    <t>King: 
102x86"/20x36+1.5"(2)</t>
  </si>
  <si>
    <t>Patchwork</t>
    <phoneticPr fontId="3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</si>
  <si>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ric rac</t>
    </r>
    <phoneticPr fontId="3" type="noConversion"/>
  </si>
  <si>
    <t>Full/Queen: 86x86"/20x26+1/2"(2)</t>
  </si>
  <si>
    <t>Blue</t>
  </si>
  <si>
    <t>RS14-8688</t>
  </si>
  <si>
    <t>Patchwork</t>
  </si>
  <si>
    <t>King: 
102x86"/20x36+1/2"(2)</t>
  </si>
  <si>
    <t>RS14-8689</t>
  </si>
  <si>
    <t>Multi</t>
  </si>
  <si>
    <t>Twin:                                                66x86"/20x26+1/2"(1)</t>
  </si>
  <si>
    <t>RS14-8690</t>
    <phoneticPr fontId="3" type="noConversion"/>
  </si>
  <si>
    <t>Toile</t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</si>
  <si>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digital print                         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 With flange </t>
    </r>
    <phoneticPr fontId="3" type="noConversion"/>
  </si>
  <si>
    <t>Full/Queen: 86x86"/20x26+1.5"(2)</t>
  </si>
  <si>
    <t>Black</t>
    <phoneticPr fontId="3" type="noConversion"/>
  </si>
  <si>
    <t>RS14-8691</t>
    <phoneticPr fontId="3" type="noConversion"/>
  </si>
  <si>
    <t>Toile</t>
    <phoneticPr fontId="3" type="noConversion"/>
  </si>
  <si>
    <t>Black</t>
  </si>
  <si>
    <t>RS14-8692</t>
  </si>
  <si>
    <t>Palm</t>
    <phoneticPr fontId="3" type="noConversion"/>
  </si>
  <si>
    <r>
      <t>Face: 85gsm microfiber disperse print                 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                        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flange</t>
    </r>
    <phoneticPr fontId="3" type="noConversion"/>
  </si>
  <si>
    <t xml:space="preserve">Seaglass </t>
  </si>
  <si>
    <t>RS14-8693</t>
  </si>
  <si>
    <t>Palm</t>
  </si>
  <si>
    <t>RS14-8694</t>
  </si>
  <si>
    <t>Ditsy Tulips</t>
  </si>
  <si>
    <t>100% Polyester 3pc Hanging Emboridery Quilt</t>
    <phoneticPr fontId="3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</si>
  <si>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With ruffle edge.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3" type="noConversion"/>
  </si>
  <si>
    <t>Full/Queen: 86x86"/20x26+2.5"(2)</t>
  </si>
  <si>
    <t>Pink/Green</t>
    <phoneticPr fontId="3" type="noConversion"/>
  </si>
  <si>
    <t>RS14-8695</t>
    <phoneticPr fontId="3" type="noConversion"/>
  </si>
  <si>
    <t>Ditsy Tulips</t>
    <phoneticPr fontId="3" type="noConversion"/>
  </si>
  <si>
    <t>King: 
102x86"/20x36+2.5"(2)</t>
  </si>
  <si>
    <t>RS14-8696</t>
  </si>
  <si>
    <t>Full/Queen: 86x86"/20x26+2.5“(2)</t>
  </si>
  <si>
    <t>Coralie</t>
    <phoneticPr fontId="3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</si>
  <si>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Poly Slick Fill.</t>
    </r>
    <phoneticPr fontId="3" type="noConversion"/>
  </si>
  <si>
    <t>Blue</t>
    <phoneticPr fontId="3" type="noConversion"/>
  </si>
  <si>
    <t>RS14-8697</t>
    <phoneticPr fontId="3" type="noConversion"/>
  </si>
  <si>
    <t>Coralie</t>
  </si>
  <si>
    <t>RS14-8698</t>
  </si>
  <si>
    <t>Twin:                                                66x86"/20x26+2.5"(1)</t>
  </si>
  <si>
    <t>RS14-8699</t>
    <phoneticPr fontId="3" type="noConversion"/>
  </si>
  <si>
    <t>RS14-8700</t>
    <phoneticPr fontId="3" type="noConversion"/>
  </si>
  <si>
    <t>Tarifa</t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</si>
  <si>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seersucker solid.    Embroidered.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3" type="noConversion"/>
  </si>
  <si>
    <t>RS14-8701</t>
    <phoneticPr fontId="3" type="noConversion"/>
  </si>
  <si>
    <t>Tarifa</t>
    <phoneticPr fontId="3" type="noConversion"/>
  </si>
  <si>
    <t>RS14-8702</t>
  </si>
  <si>
    <t>Mirabelle</t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</si>
  <si>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Poly Slick Fill. With ruffle edge</t>
    </r>
    <phoneticPr fontId="3" type="noConversion"/>
  </si>
  <si>
    <t>RS14-8703</t>
  </si>
  <si>
    <t>Mirabelle</t>
    <phoneticPr fontId="3" type="noConversion"/>
  </si>
  <si>
    <t>RS14-8704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</si>
</sst>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1" formatCode="_(&quot;$&quot;* #,##0.00_);_(&quot;$&quot;* \(#,##0.00\);_(&quot;$&quot;* &quot;-&quot;??_);_(@_)"/>
  </numFmts>
  <fonts count="18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微软雅黑"/>
      <family val="2"/>
      <charset val="134"/>
    </font>
    <font>
      <b/>
      <sz val="11"/>
      <color rgb="FFFF0000"/>
      <name val="Calibri"/>
      <family val="2"/>
    </font>
    <font>
      <b/>
      <sz val="9"/>
      <name val="Aptos"/>
      <family val="2"/>
    </font>
    <font>
      <sz val="10.5"/>
      <name val="Aptos"/>
      <family val="2"/>
    </font>
    <font>
      <sz val="11"/>
      <name val="Aptos"/>
      <family val="2"/>
    </font>
    <font>
      <sz val="10"/>
      <name val="Aptos"/>
      <family val="2"/>
    </font>
    <font>
      <sz val="9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6" fillId="0" borderId="0"/>
    <xf numFmtId="0" fontId="1" fillId="0" borderId="0">
      <alignment vertical="center"/>
    </xf>
    <xf numFmtId="18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181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3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3" applyNumberFormat="1" applyFont="1" applyBorder="1" applyAlignment="1">
      <alignment wrapText="1"/>
    </xf>
    <xf numFmtId="1" fontId="7" fillId="0" borderId="3" xfId="3" applyNumberFormat="1" applyFont="1" applyBorder="1" applyAlignment="1">
      <alignment wrapText="1"/>
    </xf>
    <xf numFmtId="177" fontId="7" fillId="0" borderId="3" xfId="3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6" borderId="3" xfId="3" applyNumberFormat="1" applyFont="1" applyFill="1" applyBorder="1" applyAlignment="1">
      <alignment wrapText="1"/>
    </xf>
    <xf numFmtId="177" fontId="7" fillId="3" borderId="3" xfId="3" applyNumberFormat="1" applyFont="1" applyFill="1" applyBorder="1" applyAlignment="1">
      <alignment wrapText="1"/>
    </xf>
    <xf numFmtId="10" fontId="8" fillId="6" borderId="3" xfId="3" applyNumberFormat="1" applyFont="1" applyFill="1" applyBorder="1" applyAlignment="1">
      <alignment wrapText="1"/>
    </xf>
    <xf numFmtId="177" fontId="9" fillId="6" borderId="3" xfId="3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12" fillId="6" borderId="3" xfId="6" applyNumberFormat="1" applyFont="1" applyFill="1" applyBorder="1" applyAlignment="1">
      <alignment wrapText="1"/>
    </xf>
    <xf numFmtId="177" fontId="13" fillId="0" borderId="3" xfId="7" applyNumberFormat="1" applyFont="1" applyFill="1" applyBorder="1" applyAlignment="1">
      <alignment horizontal="center" vertical="center"/>
    </xf>
    <xf numFmtId="10" fontId="0" fillId="8" borderId="3" xfId="6" applyNumberFormat="1" applyFont="1" applyFill="1" applyBorder="1" applyAlignment="1">
      <alignment wrapText="1"/>
    </xf>
    <xf numFmtId="0" fontId="14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wrapText="1"/>
    </xf>
    <xf numFmtId="177" fontId="15" fillId="6" borderId="3" xfId="7" applyNumberFormat="1" applyFont="1" applyFill="1" applyBorder="1" applyAlignment="1">
      <alignment horizontal="right"/>
    </xf>
    <xf numFmtId="177" fontId="0" fillId="6" borderId="3" xfId="0" applyNumberForma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178" fontId="4" fillId="0" borderId="3" xfId="0" applyNumberFormat="1" applyFont="1" applyBorder="1" applyAlignment="1">
      <alignment wrapText="1"/>
    </xf>
    <xf numFmtId="177" fontId="16" fillId="6" borderId="3" xfId="7" applyNumberFormat="1" applyFont="1" applyFill="1" applyBorder="1" applyAlignment="1">
      <alignment horizontal="right"/>
    </xf>
    <xf numFmtId="177" fontId="17" fillId="6" borderId="3" xfId="7" applyNumberFormat="1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0">
    <cellStyle name="Currency 2" xfId="5" xr:uid="{A0D83194-02CA-4F3D-BC46-A2F90152E90B}"/>
    <cellStyle name="Currency 4 4" xfId="7" xr:uid="{D2E43AC6-BB0B-43F7-B51D-B0EC321C6D8A}"/>
    <cellStyle name="Currency_West End Quote Sheet for Fred Meyer20090804-Hellen" xfId="9" xr:uid="{5F067289-DF50-4392-AAF4-E627FF4DE996}"/>
    <cellStyle name="Normal 2" xfId="1" xr:uid="{134EF3B3-EFCA-4AFC-AD1B-EA09ABB7F028}"/>
    <cellStyle name="Normal 2 18 2" xfId="3" xr:uid="{6957D3C9-DA33-438D-8539-8F8592816772}"/>
    <cellStyle name="Percent 2" xfId="6" xr:uid="{B36CC375-2001-4E0C-93E8-DEED026365A1}"/>
    <cellStyle name="常规" xfId="0" builtinId="0"/>
    <cellStyle name="常规 12 2" xfId="2" xr:uid="{7534748D-1B7B-4D81-B218-0E74EA55F20E}"/>
    <cellStyle name="常规 3" xfId="4" xr:uid="{B57C1B46-EADC-4264-8B6C-56C0C4BED0B6}"/>
    <cellStyle name="样式 1 2" xfId="8" xr:uid="{C72B0E36-A909-49EC-BDEF-59A3C2553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0</xdr:rowOff>
    </xdr:from>
    <xdr:to>
      <xdr:col>2</xdr:col>
      <xdr:colOff>1209675</xdr:colOff>
      <xdr:row>2</xdr:row>
      <xdr:rowOff>586546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A5FBCC-C7D6-4CF0-8BA7-75B94A3E2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925" y="1555645"/>
          <a:ext cx="1143000" cy="1373573"/>
        </a:xfrm>
        <a:prstGeom prst="rect">
          <a:avLst/>
        </a:prstGeom>
      </xdr:spPr>
    </xdr:pic>
    <xdr:clientData/>
  </xdr:twoCellAnchor>
  <xdr:oneCellAnchor>
    <xdr:from>
      <xdr:col>2</xdr:col>
      <xdr:colOff>66675</xdr:colOff>
      <xdr:row>1</xdr:row>
      <xdr:rowOff>57150</xdr:rowOff>
    </xdr:from>
    <xdr:ext cx="1124320" cy="1303288"/>
    <xdr:pic>
      <xdr:nvPicPr>
        <xdr:cNvPr id="3" name="图片 2">
          <a:extLst>
            <a:ext uri="{FF2B5EF4-FFF2-40B4-BE49-F238E27FC236}">
              <a16:creationId xmlns:a16="http://schemas.microsoft.com/office/drawing/2014/main" id="{34C67223-DAED-4439-BF66-E59DDF1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925" y="3009900"/>
          <a:ext cx="1124320" cy="1303288"/>
        </a:xfrm>
        <a:prstGeom prst="rect">
          <a:avLst/>
        </a:prstGeom>
      </xdr:spPr>
    </xdr:pic>
    <xdr:clientData/>
  </xdr:oneCellAnchor>
  <xdr:twoCellAnchor editAs="oneCell">
    <xdr:from>
      <xdr:col>2</xdr:col>
      <xdr:colOff>66675</xdr:colOff>
      <xdr:row>3</xdr:row>
      <xdr:rowOff>0</xdr:rowOff>
    </xdr:from>
    <xdr:to>
      <xdr:col>2</xdr:col>
      <xdr:colOff>1247775</xdr:colOff>
      <xdr:row>4</xdr:row>
      <xdr:rowOff>361000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29BFFDD-10A1-40A8-96C2-604BC9E05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58925" y="4643043"/>
          <a:ext cx="1181100" cy="135720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</xdr:row>
      <xdr:rowOff>0</xdr:rowOff>
    </xdr:from>
    <xdr:to>
      <xdr:col>2</xdr:col>
      <xdr:colOff>1200150</xdr:colOff>
      <xdr:row>4</xdr:row>
      <xdr:rowOff>344934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B19D5CF-3BE1-41BE-B8CC-DD6D11876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925" y="6062618"/>
          <a:ext cx="1133475" cy="134113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</xdr:row>
      <xdr:rowOff>0</xdr:rowOff>
    </xdr:from>
    <xdr:to>
      <xdr:col>2</xdr:col>
      <xdr:colOff>875138</xdr:colOff>
      <xdr:row>3</xdr:row>
      <xdr:rowOff>971550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FD2DEC5-8558-41C6-A64F-115D6D174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925" y="7804150"/>
          <a:ext cx="808463" cy="971550"/>
        </a:xfrm>
        <a:prstGeom prst="rect">
          <a:avLst/>
        </a:prstGeom>
      </xdr:spPr>
    </xdr:pic>
    <xdr:clientData/>
  </xdr:twoCellAnchor>
  <xdr:oneCellAnchor>
    <xdr:from>
      <xdr:col>2</xdr:col>
      <xdr:colOff>66675</xdr:colOff>
      <xdr:row>3</xdr:row>
      <xdr:rowOff>15979</xdr:rowOff>
    </xdr:from>
    <xdr:ext cx="800100" cy="927459"/>
    <xdr:pic>
      <xdr:nvPicPr>
        <xdr:cNvPr id="7" name="图片 6">
          <a:extLst>
            <a:ext uri="{FF2B5EF4-FFF2-40B4-BE49-F238E27FC236}">
              <a16:creationId xmlns:a16="http://schemas.microsoft.com/office/drawing/2014/main" id="{365B6C4F-1621-4E97-99DF-BFCEDD3FC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925" y="8817079"/>
          <a:ext cx="800100" cy="927459"/>
        </a:xfrm>
        <a:prstGeom prst="rect">
          <a:avLst/>
        </a:prstGeom>
      </xdr:spPr>
    </xdr:pic>
    <xdr:clientData/>
  </xdr:oneCellAnchor>
  <xdr:twoCellAnchor editAs="oneCell">
    <xdr:from>
      <xdr:col>2</xdr:col>
      <xdr:colOff>30256</xdr:colOff>
      <xdr:row>4</xdr:row>
      <xdr:rowOff>123825</xdr:rowOff>
    </xdr:from>
    <xdr:to>
      <xdr:col>2</xdr:col>
      <xdr:colOff>1339927</xdr:colOff>
      <xdr:row>5</xdr:row>
      <xdr:rowOff>686421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FE1E897-B5FD-4649-9A17-ACDA57932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2506" y="12099925"/>
          <a:ext cx="1309671" cy="1496047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144305</xdr:rowOff>
    </xdr:from>
    <xdr:to>
      <xdr:col>2</xdr:col>
      <xdr:colOff>1304925</xdr:colOff>
      <xdr:row>7</xdr:row>
      <xdr:rowOff>673317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4767243-5FD7-4B8D-A871-8F4B114E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9400" y="13987305"/>
          <a:ext cx="1247775" cy="1462463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8</xdr:row>
      <xdr:rowOff>308635</xdr:rowOff>
    </xdr:from>
    <xdr:to>
      <xdr:col>2</xdr:col>
      <xdr:colOff>1243292</xdr:colOff>
      <xdr:row>9</xdr:row>
      <xdr:rowOff>389325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3938EDDA-D8CD-4AF8-A958-3CB9F3D1D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4918" y="16202685"/>
          <a:ext cx="1190624" cy="791891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10</xdr:row>
      <xdr:rowOff>0</xdr:rowOff>
    </xdr:from>
    <xdr:to>
      <xdr:col>2</xdr:col>
      <xdr:colOff>1148042</xdr:colOff>
      <xdr:row>11</xdr:row>
      <xdr:rowOff>488290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D13152F-6972-43E4-A5F8-8464DF704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44918" y="17375187"/>
          <a:ext cx="1095374" cy="1289137"/>
        </a:xfrm>
        <a:prstGeom prst="rect">
          <a:avLst/>
        </a:prstGeom>
      </xdr:spPr>
    </xdr:pic>
    <xdr:clientData/>
  </xdr:twoCellAnchor>
  <xdr:oneCellAnchor>
    <xdr:from>
      <xdr:col>2</xdr:col>
      <xdr:colOff>95249</xdr:colOff>
      <xdr:row>10</xdr:row>
      <xdr:rowOff>0</xdr:rowOff>
    </xdr:from>
    <xdr:ext cx="1228726" cy="1459886"/>
    <xdr:pic>
      <xdr:nvPicPr>
        <xdr:cNvPr id="12" name="图片 11">
          <a:extLst>
            <a:ext uri="{FF2B5EF4-FFF2-40B4-BE49-F238E27FC236}">
              <a16:creationId xmlns:a16="http://schemas.microsoft.com/office/drawing/2014/main" id="{B0777841-C5CC-4DA8-A8A9-76E5FFE24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499" y="19059525"/>
          <a:ext cx="1228726" cy="1459886"/>
        </a:xfrm>
        <a:prstGeom prst="rect">
          <a:avLst/>
        </a:prstGeom>
      </xdr:spPr>
    </xdr:pic>
    <xdr:clientData/>
  </xdr:oneCellAnchor>
  <xdr:oneCellAnchor>
    <xdr:from>
      <xdr:col>2</xdr:col>
      <xdr:colOff>38099</xdr:colOff>
      <xdr:row>10</xdr:row>
      <xdr:rowOff>57150</xdr:rowOff>
    </xdr:from>
    <xdr:ext cx="1227215" cy="1533525"/>
    <xdr:pic>
      <xdr:nvPicPr>
        <xdr:cNvPr id="13" name="图片 12">
          <a:extLst>
            <a:ext uri="{FF2B5EF4-FFF2-40B4-BE49-F238E27FC236}">
              <a16:creationId xmlns:a16="http://schemas.microsoft.com/office/drawing/2014/main" id="{AC8C6B92-AB5F-47A4-ACA8-A50CA289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0349" y="20669250"/>
          <a:ext cx="1227215" cy="1533525"/>
        </a:xfrm>
        <a:prstGeom prst="rect">
          <a:avLst/>
        </a:prstGeom>
      </xdr:spPr>
    </xdr:pic>
    <xdr:clientData/>
  </xdr:oneCellAnchor>
  <xdr:twoCellAnchor editAs="oneCell">
    <xdr:from>
      <xdr:col>2</xdr:col>
      <xdr:colOff>57153</xdr:colOff>
      <xdr:row>12</xdr:row>
      <xdr:rowOff>47625</xdr:rowOff>
    </xdr:from>
    <xdr:to>
      <xdr:col>2</xdr:col>
      <xdr:colOff>1247777</xdr:colOff>
      <xdr:row>12</xdr:row>
      <xdr:rowOff>842690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0A367E5-7D48-4FAC-B819-A08EA6D8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49403" y="22444075"/>
          <a:ext cx="1190624" cy="79506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13</xdr:row>
      <xdr:rowOff>0</xdr:rowOff>
    </xdr:from>
    <xdr:to>
      <xdr:col>2</xdr:col>
      <xdr:colOff>771524</xdr:colOff>
      <xdr:row>13</xdr:row>
      <xdr:rowOff>865284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3274E83-3201-4CD9-9DDF-E0FD4A3F8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0351" y="23364154"/>
          <a:ext cx="733423" cy="865284"/>
        </a:xfrm>
        <a:prstGeom prst="rect">
          <a:avLst/>
        </a:prstGeom>
      </xdr:spPr>
    </xdr:pic>
    <xdr:clientData/>
  </xdr:twoCellAnchor>
  <xdr:oneCellAnchor>
    <xdr:from>
      <xdr:col>2</xdr:col>
      <xdr:colOff>9525</xdr:colOff>
      <xdr:row>13</xdr:row>
      <xdr:rowOff>0</xdr:rowOff>
    </xdr:from>
    <xdr:ext cx="712422" cy="846450"/>
    <xdr:pic>
      <xdr:nvPicPr>
        <xdr:cNvPr id="16" name="图片 15">
          <a:extLst>
            <a:ext uri="{FF2B5EF4-FFF2-40B4-BE49-F238E27FC236}">
              <a16:creationId xmlns:a16="http://schemas.microsoft.com/office/drawing/2014/main" id="{1D630E3B-C148-4CA8-B73F-4D56A8447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775" y="24310976"/>
          <a:ext cx="712422" cy="846450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13</xdr:row>
      <xdr:rowOff>70248</xdr:rowOff>
    </xdr:from>
    <xdr:ext cx="657225" cy="821267"/>
    <xdr:pic>
      <xdr:nvPicPr>
        <xdr:cNvPr id="17" name="图片 16">
          <a:extLst>
            <a:ext uri="{FF2B5EF4-FFF2-40B4-BE49-F238E27FC236}">
              <a16:creationId xmlns:a16="http://schemas.microsoft.com/office/drawing/2014/main" id="{077CE22A-AD6C-4D51-9A41-3BEB55B0A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0825" y="25267048"/>
          <a:ext cx="657225" cy="821267"/>
        </a:xfrm>
        <a:prstGeom prst="rect">
          <a:avLst/>
        </a:prstGeom>
      </xdr:spPr>
    </xdr:pic>
    <xdr:clientData/>
  </xdr:oneCellAnchor>
  <xdr:oneCellAnchor>
    <xdr:from>
      <xdr:col>2</xdr:col>
      <xdr:colOff>9526</xdr:colOff>
      <xdr:row>14</xdr:row>
      <xdr:rowOff>85726</xdr:rowOff>
    </xdr:from>
    <xdr:ext cx="1104899" cy="1404104"/>
    <xdr:pic>
      <xdr:nvPicPr>
        <xdr:cNvPr id="18" name="图片 17">
          <a:extLst>
            <a:ext uri="{FF2B5EF4-FFF2-40B4-BE49-F238E27FC236}">
              <a16:creationId xmlns:a16="http://schemas.microsoft.com/office/drawing/2014/main" id="{4A46B48D-576F-4F0E-949A-DDD29E744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776" y="26400126"/>
          <a:ext cx="1104899" cy="1404104"/>
        </a:xfrm>
        <a:prstGeom prst="rect">
          <a:avLst/>
        </a:prstGeom>
      </xdr:spPr>
    </xdr:pic>
    <xdr:clientData/>
  </xdr:oneCellAnchor>
  <xdr:oneCellAnchor>
    <xdr:from>
      <xdr:col>2</xdr:col>
      <xdr:colOff>9526</xdr:colOff>
      <xdr:row>16</xdr:row>
      <xdr:rowOff>19050</xdr:rowOff>
    </xdr:from>
    <xdr:ext cx="1148532" cy="1385664"/>
    <xdr:pic>
      <xdr:nvPicPr>
        <xdr:cNvPr id="19" name="图片 18">
          <a:extLst>
            <a:ext uri="{FF2B5EF4-FFF2-40B4-BE49-F238E27FC236}">
              <a16:creationId xmlns:a16="http://schemas.microsoft.com/office/drawing/2014/main" id="{D98A4E6B-6B18-4309-8007-ED585C5AF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776" y="27832050"/>
          <a:ext cx="1148532" cy="1385664"/>
        </a:xfrm>
        <a:prstGeom prst="rect">
          <a:avLst/>
        </a:prstGeom>
      </xdr:spPr>
    </xdr:pic>
    <xdr:clientData/>
  </xdr:oneCellAnchor>
  <xdr:twoCellAnchor editAs="oneCell">
    <xdr:from>
      <xdr:col>2</xdr:col>
      <xdr:colOff>9526</xdr:colOff>
      <xdr:row>18</xdr:row>
      <xdr:rowOff>0</xdr:rowOff>
    </xdr:from>
    <xdr:to>
      <xdr:col>2</xdr:col>
      <xdr:colOff>1190626</xdr:colOff>
      <xdr:row>21</xdr:row>
      <xdr:rowOff>176102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50ED66A5-DB50-406E-82F2-F909812BC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01776" y="29897685"/>
          <a:ext cx="1181100" cy="732661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1</xdr:row>
      <xdr:rowOff>0</xdr:rowOff>
    </xdr:from>
    <xdr:to>
      <xdr:col>2</xdr:col>
      <xdr:colOff>1195668</xdr:colOff>
      <xdr:row>2</xdr:row>
      <xdr:rowOff>582810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1C827D3-2DEA-4206-AB4C-E72656069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18" y="1589263"/>
          <a:ext cx="1143000" cy="1372452"/>
        </a:xfrm>
        <a:prstGeom prst="rect">
          <a:avLst/>
        </a:prstGeom>
      </xdr:spPr>
    </xdr:pic>
    <xdr:clientData/>
  </xdr:twoCellAnchor>
  <xdr:oneCellAnchor>
    <xdr:from>
      <xdr:col>2</xdr:col>
      <xdr:colOff>52668</xdr:colOff>
      <xdr:row>1</xdr:row>
      <xdr:rowOff>90768</xdr:rowOff>
    </xdr:from>
    <xdr:ext cx="1124320" cy="1303288"/>
    <xdr:pic>
      <xdr:nvPicPr>
        <xdr:cNvPr id="23" name="图片 22">
          <a:extLst>
            <a:ext uri="{FF2B5EF4-FFF2-40B4-BE49-F238E27FC236}">
              <a16:creationId xmlns:a16="http://schemas.microsoft.com/office/drawing/2014/main" id="{7C8D59FC-5BC0-48DF-85DB-A304FFEAD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918" y="3043518"/>
          <a:ext cx="1124320" cy="1303288"/>
        </a:xfrm>
        <a:prstGeom prst="rect">
          <a:avLst/>
        </a:prstGeom>
      </xdr:spPr>
    </xdr:pic>
    <xdr:clientData/>
  </xdr:oneCellAnchor>
  <xdr:twoCellAnchor editAs="oneCell">
    <xdr:from>
      <xdr:col>2</xdr:col>
      <xdr:colOff>52668</xdr:colOff>
      <xdr:row>3</xdr:row>
      <xdr:rowOff>0</xdr:rowOff>
    </xdr:from>
    <xdr:to>
      <xdr:col>2</xdr:col>
      <xdr:colOff>1233768</xdr:colOff>
      <xdr:row>4</xdr:row>
      <xdr:rowOff>361000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DEF2607-29C0-4955-B26A-0B7261B2E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4918" y="4676661"/>
          <a:ext cx="1181100" cy="1357203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3</xdr:row>
      <xdr:rowOff>0</xdr:rowOff>
    </xdr:from>
    <xdr:to>
      <xdr:col>2</xdr:col>
      <xdr:colOff>1186143</xdr:colOff>
      <xdr:row>4</xdr:row>
      <xdr:rowOff>344934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95BAE3BA-9735-447D-8C9A-DB87E8076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4918" y="6096236"/>
          <a:ext cx="1133475" cy="1341136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3</xdr:row>
      <xdr:rowOff>0</xdr:rowOff>
    </xdr:from>
    <xdr:to>
      <xdr:col>2</xdr:col>
      <xdr:colOff>861131</xdr:colOff>
      <xdr:row>3</xdr:row>
      <xdr:rowOff>967815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316FBF1-626C-48A2-913C-A9E01F690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18" y="7837768"/>
          <a:ext cx="808463" cy="971177"/>
        </a:xfrm>
        <a:prstGeom prst="rect">
          <a:avLst/>
        </a:prstGeom>
      </xdr:spPr>
    </xdr:pic>
    <xdr:clientData/>
  </xdr:twoCellAnchor>
  <xdr:oneCellAnchor>
    <xdr:from>
      <xdr:col>2</xdr:col>
      <xdr:colOff>52668</xdr:colOff>
      <xdr:row>3</xdr:row>
      <xdr:rowOff>49597</xdr:rowOff>
    </xdr:from>
    <xdr:ext cx="800100" cy="927459"/>
    <xdr:pic>
      <xdr:nvPicPr>
        <xdr:cNvPr id="27" name="图片 26">
          <a:extLst>
            <a:ext uri="{FF2B5EF4-FFF2-40B4-BE49-F238E27FC236}">
              <a16:creationId xmlns:a16="http://schemas.microsoft.com/office/drawing/2014/main" id="{8E977AD7-25A9-4ACD-92D3-A8093100F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4918" y="8850697"/>
          <a:ext cx="800100" cy="927459"/>
        </a:xfrm>
        <a:prstGeom prst="rect">
          <a:avLst/>
        </a:prstGeom>
      </xdr:spPr>
    </xdr:pic>
    <xdr:clientData/>
  </xdr:oneCellAnchor>
  <xdr:twoCellAnchor editAs="oneCell">
    <xdr:from>
      <xdr:col>2</xdr:col>
      <xdr:colOff>52668</xdr:colOff>
      <xdr:row>4</xdr:row>
      <xdr:rowOff>0</xdr:rowOff>
    </xdr:from>
    <xdr:to>
      <xdr:col>2</xdr:col>
      <xdr:colOff>833718</xdr:colOff>
      <xdr:row>4</xdr:row>
      <xdr:rowOff>897505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E58E4994-E074-4978-A87A-174B35F1E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4918" y="9861541"/>
          <a:ext cx="781050" cy="897505"/>
        </a:xfrm>
        <a:prstGeom prst="rect">
          <a:avLst/>
        </a:prstGeom>
      </xdr:spPr>
    </xdr:pic>
    <xdr:clientData/>
  </xdr:twoCellAnchor>
  <xdr:twoCellAnchor editAs="oneCell">
    <xdr:from>
      <xdr:col>2</xdr:col>
      <xdr:colOff>52668</xdr:colOff>
      <xdr:row>4</xdr:row>
      <xdr:rowOff>0</xdr:rowOff>
    </xdr:from>
    <xdr:to>
      <xdr:col>2</xdr:col>
      <xdr:colOff>816040</xdr:colOff>
      <xdr:row>4</xdr:row>
      <xdr:rowOff>903227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206F6F6-CD99-4FDB-A871-43427FA5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4918" y="10887416"/>
          <a:ext cx="763372" cy="906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April%20POE%20Quilt%20commit-12.3.2025.xlsx" TargetMode="External"/><Relationship Id="rId1" Type="http://schemas.openxmlformats.org/officeDocument/2006/relationships/externalLinkPath" Target="/Users/liujie/Downloads/Ross%20April%20POE%20Quilt%20commit-12.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printed quilt"/>
      <sheetName val="11.13 Miya updated cost "/>
      <sheetName val="ValueSelect"/>
      <sheetName val="Data"/>
    </sheetNames>
    <sheetDataSet>
      <sheetData sheetId="0"/>
      <sheetData sheetId="1"/>
      <sheetData sheetId="2">
        <row r="29">
          <cell r="O29">
            <v>54.9</v>
          </cell>
        </row>
        <row r="30">
          <cell r="O30">
            <v>71.8</v>
          </cell>
        </row>
        <row r="31">
          <cell r="O31">
            <v>81.849999999999994</v>
          </cell>
        </row>
        <row r="41">
          <cell r="H41">
            <v>70.099999999999994</v>
          </cell>
        </row>
        <row r="42">
          <cell r="H42">
            <v>80.400000000000006</v>
          </cell>
        </row>
        <row r="44">
          <cell r="H44">
            <v>65.7</v>
          </cell>
        </row>
        <row r="45">
          <cell r="H45">
            <v>75.099999999999994</v>
          </cell>
        </row>
      </sheetData>
      <sheetData sheetId="3">
        <row r="6">
          <cell r="G6">
            <v>61</v>
          </cell>
        </row>
        <row r="7">
          <cell r="G7">
            <v>81</v>
          </cell>
        </row>
        <row r="8">
          <cell r="G8">
            <v>97</v>
          </cell>
        </row>
        <row r="13">
          <cell r="G13">
            <v>83</v>
          </cell>
        </row>
        <row r="14">
          <cell r="G14">
            <v>95.5</v>
          </cell>
        </row>
        <row r="19">
          <cell r="G19">
            <v>56.4</v>
          </cell>
        </row>
        <row r="20">
          <cell r="G20">
            <v>74.5</v>
          </cell>
        </row>
        <row r="21">
          <cell r="G21">
            <v>84.6</v>
          </cell>
        </row>
        <row r="23">
          <cell r="G23">
            <v>81.400000000000006</v>
          </cell>
        </row>
        <row r="24">
          <cell r="G24">
            <v>92.8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8E5F-FC21-481F-B145-09FE67A39A76}">
  <dimension ref="A1:BE18"/>
  <sheetViews>
    <sheetView tabSelected="1" topLeftCell="AR13" zoomScale="85" zoomScaleNormal="85" workbookViewId="0">
      <selection activeCell="AV16" sqref="AV16"/>
    </sheetView>
  </sheetViews>
  <sheetFormatPr defaultColWidth="9.1796875" defaultRowHeight="14.5" x14ac:dyDescent="0.35"/>
  <cols>
    <col min="1" max="1" width="11.1796875" style="1" customWidth="1"/>
    <col min="2" max="2" width="10.1796875" style="2" customWidth="1"/>
    <col min="3" max="3" width="20.453125" style="1" customWidth="1"/>
    <col min="4" max="4" width="12.54296875" style="1" customWidth="1"/>
    <col min="5" max="5" width="7.81640625" style="1" customWidth="1"/>
    <col min="6" max="6" width="9.7265625" style="1" customWidth="1"/>
    <col min="7" max="7" width="11.26953125" style="1" customWidth="1"/>
    <col min="8" max="8" width="13.453125" style="1" customWidth="1"/>
    <col min="9" max="9" width="15.1796875" style="1" customWidth="1"/>
    <col min="10" max="10" width="11.81640625" style="1" customWidth="1"/>
    <col min="11" max="11" width="22.26953125" style="1" customWidth="1"/>
    <col min="12" max="12" width="16.26953125" style="3" customWidth="1"/>
    <col min="13" max="13" width="20.453125" style="1" customWidth="1"/>
    <col min="14" max="14" width="12.7265625" style="1" customWidth="1"/>
    <col min="15" max="15" width="6.1796875" style="1" customWidth="1"/>
    <col min="16" max="16" width="18.1796875" style="1" customWidth="1"/>
    <col min="17" max="17" width="16.1796875" style="1" customWidth="1"/>
    <col min="18" max="18" width="5.54296875" style="1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1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1" customWidth="1"/>
    <col min="33" max="33" width="8.81640625" style="6" customWidth="1"/>
    <col min="34" max="34" width="7.81640625" style="1" customWidth="1"/>
    <col min="35" max="35" width="8.453125" style="10" customWidth="1"/>
    <col min="36" max="36" width="9" style="6" customWidth="1"/>
    <col min="37" max="37" width="8.453125" style="6" customWidth="1"/>
    <col min="38" max="38" width="7.81640625" style="10" customWidth="1"/>
    <col min="39" max="39" width="5.81640625" style="6" customWidth="1"/>
    <col min="40" max="40" width="8.1796875" style="10" customWidth="1"/>
    <col min="41" max="41" width="9.26953125" style="6" customWidth="1"/>
    <col min="42" max="42" width="11.54296875" style="10" customWidth="1"/>
    <col min="43" max="43" width="10.81640625" style="6" customWidth="1"/>
    <col min="44" max="44" width="9.54296875" style="1" customWidth="1"/>
    <col min="45" max="45" width="9.54296875" style="10" customWidth="1"/>
    <col min="46" max="46" width="10" style="6" customWidth="1"/>
    <col min="47" max="47" width="9.54296875" style="6" customWidth="1"/>
    <col min="48" max="48" width="11.81640625" style="6" customWidth="1"/>
    <col min="49" max="49" width="8.26953125" style="10" customWidth="1"/>
    <col min="50" max="50" width="7.81640625" style="6" customWidth="1"/>
    <col min="51" max="51" width="9.54296875" style="6" customWidth="1"/>
    <col min="52" max="52" width="10.81640625" style="6" customWidth="1"/>
    <col min="53" max="54" width="12.1796875" style="10" customWidth="1"/>
    <col min="55" max="55" width="12.1796875" style="6" customWidth="1"/>
    <col min="56" max="57" width="13" style="1" customWidth="1"/>
    <col min="58" max="16384" width="9.1796875" style="1"/>
  </cols>
  <sheetData>
    <row r="1" spans="1:57" ht="68.150000000000006" customHeight="1" x14ac:dyDescent="0.35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</row>
    <row r="2" spans="1:57" ht="61.5" customHeight="1" x14ac:dyDescent="0.35">
      <c r="A2" s="38"/>
      <c r="B2" s="39">
        <v>3</v>
      </c>
      <c r="C2" s="63"/>
      <c r="D2" s="38"/>
      <c r="E2" s="38"/>
      <c r="F2" s="38"/>
      <c r="G2" s="38" t="s">
        <v>57</v>
      </c>
      <c r="H2" s="40" t="s">
        <v>65</v>
      </c>
      <c r="I2" s="40" t="s">
        <v>58</v>
      </c>
      <c r="J2" s="40" t="s">
        <v>59</v>
      </c>
      <c r="K2" s="40" t="s">
        <v>66</v>
      </c>
      <c r="L2" s="41" t="s">
        <v>60</v>
      </c>
      <c r="M2" s="38" t="s">
        <v>67</v>
      </c>
      <c r="N2" s="38" t="s">
        <v>68</v>
      </c>
      <c r="O2" s="38"/>
      <c r="P2" s="56" t="s">
        <v>69</v>
      </c>
      <c r="Q2" s="38"/>
      <c r="R2" s="38" t="s">
        <v>61</v>
      </c>
      <c r="S2" s="42">
        <f>'[5]printed quilt'!O30</f>
        <v>71.8</v>
      </c>
      <c r="T2" s="43">
        <v>8.1</v>
      </c>
      <c r="U2" s="44">
        <f t="shared" ref="U2:U18" si="0">IF(ISERROR(S2/T2),"",S2/T2)</f>
        <v>8.8641975308641978</v>
      </c>
      <c r="V2" s="45">
        <v>8.86</v>
      </c>
      <c r="W2" s="11"/>
      <c r="X2" s="38" t="s">
        <v>62</v>
      </c>
      <c r="Y2" s="46">
        <v>44</v>
      </c>
      <c r="Z2" s="46">
        <v>41</v>
      </c>
      <c r="AA2" s="46">
        <v>25</v>
      </c>
      <c r="AB2" s="43">
        <v>5</v>
      </c>
      <c r="AC2" s="47">
        <v>2</v>
      </c>
      <c r="AD2" s="48">
        <f t="shared" ref="AD2:AD18" si="1">IF(Y2="","",Y2*Z2*AA2/1000000)</f>
        <v>4.5100000000000001E-2</v>
      </c>
      <c r="AE2" s="49">
        <f t="shared" ref="AE2:AE18" si="2">IF(AC2="","",65/AD2*AC2)</f>
        <v>2882.4833702882484</v>
      </c>
      <c r="AF2" s="38">
        <v>2250</v>
      </c>
      <c r="AG2" s="50">
        <f t="shared" ref="AG2:AG18" si="3">IF(ISERROR(AF2/AE2),"",AF2/AE2)</f>
        <v>0.78057692307692306</v>
      </c>
      <c r="AH2" s="38" t="s">
        <v>63</v>
      </c>
      <c r="AI2" s="51">
        <v>0.42799999999999999</v>
      </c>
      <c r="AJ2" s="50">
        <f t="shared" ref="AJ2:AJ18" si="4">IF(ISERROR(V2*AI2),"",V2*AI2)</f>
        <v>3.7920799999999999</v>
      </c>
      <c r="AK2" s="50">
        <f t="shared" ref="AK2:AK18" si="5">IF(ISERROR(V2+AG2+AJ2),"",V2+AG2+AJ2)</f>
        <v>13.432656923076923</v>
      </c>
      <c r="AL2" s="51">
        <v>0</v>
      </c>
      <c r="AM2" s="50">
        <f t="shared" ref="AM2:AM18" si="6">IF(ISERROR(AY2*AL2),"",AY2*AL2)</f>
        <v>0</v>
      </c>
      <c r="AN2" s="51">
        <v>0</v>
      </c>
      <c r="AO2" s="50">
        <f t="shared" ref="AO2:AO18" si="7">IF(ISERROR(AY2*AN2),"",AY2*AN2)</f>
        <v>0</v>
      </c>
      <c r="AP2" s="51">
        <v>0</v>
      </c>
      <c r="AQ2" s="50">
        <f t="shared" ref="AQ2:AQ18" si="8">IF(ISERROR(AY2*AP2),"",AY2*AP2)</f>
        <v>0</v>
      </c>
      <c r="AR2" s="38">
        <v>0</v>
      </c>
      <c r="AS2" s="51">
        <v>0</v>
      </c>
      <c r="AT2" s="50">
        <f t="shared" ref="AT2:AT18" si="9">IF(ISERROR(AY2*AS2),"",AY2*AS2)</f>
        <v>0</v>
      </c>
      <c r="AU2" s="50">
        <f t="shared" ref="AU2:AU18" si="10">IF(ISERROR(AM2+AO2+AQ2+AT2),"",AM2+AO2+AQ2+AT2)</f>
        <v>0</v>
      </c>
      <c r="AV2" s="50">
        <f t="shared" ref="AV2:AV18" si="11">IF(ISERROR(AK2+AU2),"",AK2+AU2)</f>
        <v>13.432656923076923</v>
      </c>
      <c r="AW2" s="52">
        <f t="shared" ref="AW2:AW18" si="12">IF(ISERROR((AY2-AV2)/AY2),"",(AY2-AV2)/AY2)</f>
        <v>0.16877123000761615</v>
      </c>
      <c r="AX2" s="50">
        <f t="shared" ref="AX2:AX18" si="13">IF(BA2="","",AZ2*(1-BA2))</f>
        <v>16.158611999999998</v>
      </c>
      <c r="AY2" s="57">
        <v>16.16</v>
      </c>
      <c r="AZ2" s="53">
        <v>29.99</v>
      </c>
      <c r="BA2" s="51">
        <v>0.4612</v>
      </c>
      <c r="BB2" s="54">
        <f t="shared" ref="BB2:BB18" si="14">IF(ISERROR((AZ2-AY2)/AZ2),"",(AZ2-AY2)/AZ2)</f>
        <v>0.4611537179059686</v>
      </c>
      <c r="BC2" s="55">
        <v>710</v>
      </c>
      <c r="BD2" s="50">
        <f t="shared" ref="BD2:BD18" si="15">IF(ISERROR(AV2*BC2),"",AV2*BC2)</f>
        <v>9537.1864153846145</v>
      </c>
      <c r="BE2" s="50">
        <f t="shared" ref="BE2:BE18" si="16">IF(ISERROR(AY2*BC2),"",AY2*BC2)</f>
        <v>11473.6</v>
      </c>
    </row>
    <row r="3" spans="1:57" ht="56.25" customHeight="1" x14ac:dyDescent="0.35">
      <c r="A3" s="38"/>
      <c r="B3" s="39">
        <v>4</v>
      </c>
      <c r="C3" s="64"/>
      <c r="D3" s="38"/>
      <c r="E3" s="38"/>
      <c r="F3" s="38"/>
      <c r="G3" s="38" t="s">
        <v>57</v>
      </c>
      <c r="H3" s="38" t="s">
        <v>70</v>
      </c>
      <c r="I3" s="40" t="s">
        <v>58</v>
      </c>
      <c r="J3" s="40" t="s">
        <v>59</v>
      </c>
      <c r="K3" s="40" t="s">
        <v>66</v>
      </c>
      <c r="L3" s="41" t="s">
        <v>60</v>
      </c>
      <c r="M3" s="38" t="s">
        <v>71</v>
      </c>
      <c r="N3" s="38" t="s">
        <v>68</v>
      </c>
      <c r="O3" s="38"/>
      <c r="P3" s="56" t="s">
        <v>72</v>
      </c>
      <c r="Q3" s="38"/>
      <c r="R3" s="38" t="s">
        <v>61</v>
      </c>
      <c r="S3" s="42">
        <f>'[5]printed quilt'!O31</f>
        <v>81.849999999999994</v>
      </c>
      <c r="T3" s="43">
        <v>8.1</v>
      </c>
      <c r="U3" s="44">
        <f t="shared" si="0"/>
        <v>10.104938271604938</v>
      </c>
      <c r="V3" s="45">
        <v>10.1</v>
      </c>
      <c r="W3" s="11"/>
      <c r="X3" s="38" t="s">
        <v>62</v>
      </c>
      <c r="Y3" s="46">
        <v>44</v>
      </c>
      <c r="Z3" s="46">
        <v>41</v>
      </c>
      <c r="AA3" s="46">
        <v>28</v>
      </c>
      <c r="AB3" s="43">
        <v>5</v>
      </c>
      <c r="AC3" s="47">
        <v>2</v>
      </c>
      <c r="AD3" s="48">
        <f t="shared" si="1"/>
        <v>5.0512000000000001E-2</v>
      </c>
      <c r="AE3" s="49">
        <f t="shared" si="2"/>
        <v>2573.6458663287931</v>
      </c>
      <c r="AF3" s="38">
        <v>2250</v>
      </c>
      <c r="AG3" s="50">
        <f t="shared" si="3"/>
        <v>0.8742461538461539</v>
      </c>
      <c r="AH3" s="38" t="s">
        <v>63</v>
      </c>
      <c r="AI3" s="51">
        <v>0.42799999999999999</v>
      </c>
      <c r="AJ3" s="50">
        <f t="shared" si="4"/>
        <v>4.3228</v>
      </c>
      <c r="AK3" s="50">
        <f t="shared" si="5"/>
        <v>15.297046153846154</v>
      </c>
      <c r="AL3" s="51">
        <v>0</v>
      </c>
      <c r="AM3" s="50">
        <f t="shared" si="6"/>
        <v>0</v>
      </c>
      <c r="AN3" s="51">
        <v>0</v>
      </c>
      <c r="AO3" s="50">
        <f t="shared" si="7"/>
        <v>0</v>
      </c>
      <c r="AP3" s="51">
        <v>0</v>
      </c>
      <c r="AQ3" s="50">
        <f t="shared" si="8"/>
        <v>0</v>
      </c>
      <c r="AR3" s="38">
        <v>0</v>
      </c>
      <c r="AS3" s="51">
        <v>0</v>
      </c>
      <c r="AT3" s="50">
        <f t="shared" si="9"/>
        <v>0</v>
      </c>
      <c r="AU3" s="50">
        <f t="shared" si="10"/>
        <v>0</v>
      </c>
      <c r="AV3" s="50">
        <f t="shared" si="11"/>
        <v>15.297046153846154</v>
      </c>
      <c r="AW3" s="52">
        <f t="shared" si="12"/>
        <v>0.1948923076923077</v>
      </c>
      <c r="AX3" s="50">
        <f t="shared" si="13"/>
        <v>18.999569999999999</v>
      </c>
      <c r="AY3" s="57">
        <v>19</v>
      </c>
      <c r="AZ3" s="53">
        <v>34.99</v>
      </c>
      <c r="BA3" s="51">
        <v>0.45700000000000002</v>
      </c>
      <c r="BB3" s="54">
        <f t="shared" si="14"/>
        <v>0.45698771077450701</v>
      </c>
      <c r="BC3" s="55">
        <v>710</v>
      </c>
      <c r="BD3" s="50">
        <f t="shared" si="15"/>
        <v>10860.902769230768</v>
      </c>
      <c r="BE3" s="50">
        <f t="shared" si="16"/>
        <v>13490</v>
      </c>
    </row>
    <row r="4" spans="1:57" ht="78.75" customHeight="1" x14ac:dyDescent="0.35">
      <c r="A4" s="38"/>
      <c r="B4" s="39">
        <v>12</v>
      </c>
      <c r="C4" s="38"/>
      <c r="D4" s="38"/>
      <c r="E4" s="38"/>
      <c r="F4" s="38"/>
      <c r="G4" s="38" t="s">
        <v>57</v>
      </c>
      <c r="H4" s="40" t="s">
        <v>65</v>
      </c>
      <c r="I4" s="40" t="s">
        <v>58</v>
      </c>
      <c r="J4" s="40" t="s">
        <v>59</v>
      </c>
      <c r="K4" s="40" t="s">
        <v>66</v>
      </c>
      <c r="L4" s="41" t="s">
        <v>60</v>
      </c>
      <c r="M4" s="38" t="s">
        <v>74</v>
      </c>
      <c r="N4" s="38" t="s">
        <v>68</v>
      </c>
      <c r="O4" s="38"/>
      <c r="P4" s="59" t="s">
        <v>75</v>
      </c>
      <c r="Q4" s="38"/>
      <c r="R4" s="38" t="s">
        <v>61</v>
      </c>
      <c r="S4" s="42">
        <f>'[5]printed quilt'!O29</f>
        <v>54.9</v>
      </c>
      <c r="T4" s="43">
        <v>8.1</v>
      </c>
      <c r="U4" s="44">
        <f t="shared" si="0"/>
        <v>6.7777777777777777</v>
      </c>
      <c r="V4" s="45">
        <v>6.78</v>
      </c>
      <c r="W4" s="11"/>
      <c r="X4" s="38" t="s">
        <v>62</v>
      </c>
      <c r="Y4" s="46">
        <v>44</v>
      </c>
      <c r="Z4" s="46">
        <v>41</v>
      </c>
      <c r="AA4" s="46">
        <v>23</v>
      </c>
      <c r="AB4" s="43">
        <v>5</v>
      </c>
      <c r="AC4" s="47">
        <v>2</v>
      </c>
      <c r="AD4" s="48">
        <f t="shared" si="1"/>
        <v>4.1492000000000001E-2</v>
      </c>
      <c r="AE4" s="49">
        <f t="shared" si="2"/>
        <v>3133.1340981394001</v>
      </c>
      <c r="AF4" s="38">
        <v>2250</v>
      </c>
      <c r="AG4" s="50">
        <f t="shared" si="3"/>
        <v>0.71813076923076935</v>
      </c>
      <c r="AH4" s="38" t="s">
        <v>63</v>
      </c>
      <c r="AI4" s="51">
        <v>0.42799999999999999</v>
      </c>
      <c r="AJ4" s="50">
        <f t="shared" si="4"/>
        <v>2.90184</v>
      </c>
      <c r="AK4" s="50">
        <f t="shared" si="5"/>
        <v>10.399970769230769</v>
      </c>
      <c r="AL4" s="51">
        <v>0</v>
      </c>
      <c r="AM4" s="50">
        <f t="shared" si="6"/>
        <v>0</v>
      </c>
      <c r="AN4" s="51">
        <v>0</v>
      </c>
      <c r="AO4" s="50">
        <f t="shared" si="7"/>
        <v>0</v>
      </c>
      <c r="AP4" s="51">
        <v>0</v>
      </c>
      <c r="AQ4" s="50">
        <f t="shared" si="8"/>
        <v>0</v>
      </c>
      <c r="AR4" s="38">
        <v>0</v>
      </c>
      <c r="AS4" s="51">
        <v>0</v>
      </c>
      <c r="AT4" s="50">
        <f t="shared" si="9"/>
        <v>0</v>
      </c>
      <c r="AU4" s="50">
        <f t="shared" si="10"/>
        <v>0</v>
      </c>
      <c r="AV4" s="50">
        <f t="shared" si="11"/>
        <v>10.399970769230769</v>
      </c>
      <c r="AW4" s="52">
        <f t="shared" si="12"/>
        <v>0.15789710370601054</v>
      </c>
      <c r="AX4" s="50">
        <f t="shared" si="13"/>
        <v>12.349822</v>
      </c>
      <c r="AY4" s="58">
        <v>12.35</v>
      </c>
      <c r="AZ4" s="53">
        <v>19.989999999999998</v>
      </c>
      <c r="BA4" s="51">
        <v>0.38219999999999998</v>
      </c>
      <c r="BB4" s="54">
        <f t="shared" si="14"/>
        <v>0.38219109554777386</v>
      </c>
      <c r="BC4" s="55">
        <v>810</v>
      </c>
      <c r="BD4" s="50">
        <f t="shared" si="15"/>
        <v>8423.976323076924</v>
      </c>
      <c r="BE4" s="50">
        <f t="shared" si="16"/>
        <v>10003.5</v>
      </c>
    </row>
    <row r="5" spans="1:57" ht="73.5" customHeight="1" x14ac:dyDescent="0.35">
      <c r="A5" s="38"/>
      <c r="B5" s="39">
        <v>16</v>
      </c>
      <c r="C5" s="63"/>
      <c r="D5" s="38"/>
      <c r="E5" s="38"/>
      <c r="F5" s="38"/>
      <c r="G5" s="38" t="s">
        <v>57</v>
      </c>
      <c r="H5" s="38" t="s">
        <v>76</v>
      </c>
      <c r="I5" s="40" t="s">
        <v>58</v>
      </c>
      <c r="J5" s="40" t="s">
        <v>59</v>
      </c>
      <c r="K5" s="40" t="s">
        <v>77</v>
      </c>
      <c r="L5" s="41" t="s">
        <v>60</v>
      </c>
      <c r="M5" s="38" t="s">
        <v>78</v>
      </c>
      <c r="N5" s="40" t="s">
        <v>79</v>
      </c>
      <c r="O5" s="38"/>
      <c r="P5" s="59" t="s">
        <v>80</v>
      </c>
      <c r="Q5" s="38"/>
      <c r="R5" s="38" t="s">
        <v>61</v>
      </c>
      <c r="S5" s="42">
        <f>'[5]printed quilt'!H41</f>
        <v>70.099999999999994</v>
      </c>
      <c r="T5" s="43">
        <v>8.1</v>
      </c>
      <c r="U5" s="44">
        <f t="shared" si="0"/>
        <v>8.6543209876543212</v>
      </c>
      <c r="V5" s="45">
        <v>8.65</v>
      </c>
      <c r="W5" s="11"/>
      <c r="X5" s="38" t="s">
        <v>62</v>
      </c>
      <c r="Y5" s="46">
        <v>44</v>
      </c>
      <c r="Z5" s="46">
        <v>41</v>
      </c>
      <c r="AA5" s="46">
        <v>25</v>
      </c>
      <c r="AB5" s="43">
        <v>5</v>
      </c>
      <c r="AC5" s="47">
        <v>2</v>
      </c>
      <c r="AD5" s="48">
        <f t="shared" si="1"/>
        <v>4.5100000000000001E-2</v>
      </c>
      <c r="AE5" s="49">
        <f t="shared" si="2"/>
        <v>2882.4833702882484</v>
      </c>
      <c r="AF5" s="38">
        <v>2250</v>
      </c>
      <c r="AG5" s="50">
        <f t="shared" si="3"/>
        <v>0.78057692307692306</v>
      </c>
      <c r="AH5" s="38" t="s">
        <v>63</v>
      </c>
      <c r="AI5" s="51">
        <v>0.42799999999999999</v>
      </c>
      <c r="AJ5" s="50">
        <f t="shared" si="4"/>
        <v>3.7021999999999999</v>
      </c>
      <c r="AK5" s="50">
        <f t="shared" si="5"/>
        <v>13.132776923076923</v>
      </c>
      <c r="AL5" s="51">
        <v>0</v>
      </c>
      <c r="AM5" s="50">
        <f t="shared" si="6"/>
        <v>0</v>
      </c>
      <c r="AN5" s="51">
        <v>0</v>
      </c>
      <c r="AO5" s="50">
        <f t="shared" si="7"/>
        <v>0</v>
      </c>
      <c r="AP5" s="51">
        <v>0</v>
      </c>
      <c r="AQ5" s="50">
        <f t="shared" si="8"/>
        <v>0</v>
      </c>
      <c r="AR5" s="38">
        <v>0</v>
      </c>
      <c r="AS5" s="51">
        <v>0</v>
      </c>
      <c r="AT5" s="50">
        <f t="shared" si="9"/>
        <v>0</v>
      </c>
      <c r="AU5" s="50">
        <f t="shared" si="10"/>
        <v>0</v>
      </c>
      <c r="AV5" s="50">
        <f t="shared" si="11"/>
        <v>13.132776923076923</v>
      </c>
      <c r="AW5" s="52">
        <f>IF(ISERROR((AY5-AV5)/AY5),"",(AY5-AV5)/AY5)</f>
        <v>0.11623304689926489</v>
      </c>
      <c r="AX5" s="50">
        <f t="shared" si="13"/>
        <v>14.860045000000001</v>
      </c>
      <c r="AY5" s="58">
        <v>14.86</v>
      </c>
      <c r="AZ5" s="53">
        <v>29.99</v>
      </c>
      <c r="BA5" s="51">
        <v>0.50449999999999995</v>
      </c>
      <c r="BB5" s="54">
        <f t="shared" si="14"/>
        <v>0.50450150050016673</v>
      </c>
      <c r="BC5" s="55">
        <v>560</v>
      </c>
      <c r="BD5" s="50">
        <f t="shared" si="15"/>
        <v>7354.3550769230769</v>
      </c>
      <c r="BE5" s="50">
        <f t="shared" si="16"/>
        <v>8321.6</v>
      </c>
    </row>
    <row r="6" spans="1:57" ht="73.5" customHeight="1" x14ac:dyDescent="0.35">
      <c r="A6" s="38"/>
      <c r="B6" s="39">
        <v>17</v>
      </c>
      <c r="C6" s="64"/>
      <c r="D6" s="38"/>
      <c r="E6" s="38"/>
      <c r="F6" s="38"/>
      <c r="G6" s="38" t="s">
        <v>57</v>
      </c>
      <c r="H6" s="40" t="s">
        <v>81</v>
      </c>
      <c r="I6" s="40" t="s">
        <v>58</v>
      </c>
      <c r="J6" s="40" t="s">
        <v>59</v>
      </c>
      <c r="K6" s="40" t="s">
        <v>77</v>
      </c>
      <c r="L6" s="41" t="s">
        <v>60</v>
      </c>
      <c r="M6" s="38" t="s">
        <v>64</v>
      </c>
      <c r="N6" s="38" t="s">
        <v>82</v>
      </c>
      <c r="O6" s="38"/>
      <c r="P6" s="59" t="s">
        <v>83</v>
      </c>
      <c r="Q6" s="38"/>
      <c r="R6" s="38" t="s">
        <v>61</v>
      </c>
      <c r="S6" s="42">
        <f>'[5]printed quilt'!H42</f>
        <v>80.400000000000006</v>
      </c>
      <c r="T6" s="43">
        <v>8.1</v>
      </c>
      <c r="U6" s="44">
        <f t="shared" si="0"/>
        <v>9.9259259259259274</v>
      </c>
      <c r="V6" s="45">
        <v>9.93</v>
      </c>
      <c r="W6" s="11"/>
      <c r="X6" s="38" t="s">
        <v>62</v>
      </c>
      <c r="Y6" s="46">
        <v>44</v>
      </c>
      <c r="Z6" s="46">
        <v>41</v>
      </c>
      <c r="AA6" s="46">
        <v>28</v>
      </c>
      <c r="AB6" s="43">
        <v>5</v>
      </c>
      <c r="AC6" s="47">
        <v>2</v>
      </c>
      <c r="AD6" s="48">
        <f t="shared" si="1"/>
        <v>5.0512000000000001E-2</v>
      </c>
      <c r="AE6" s="49">
        <f t="shared" si="2"/>
        <v>2573.6458663287931</v>
      </c>
      <c r="AF6" s="38">
        <v>2250</v>
      </c>
      <c r="AG6" s="50">
        <f t="shared" si="3"/>
        <v>0.8742461538461539</v>
      </c>
      <c r="AH6" s="38" t="s">
        <v>63</v>
      </c>
      <c r="AI6" s="51">
        <v>0.42799999999999999</v>
      </c>
      <c r="AJ6" s="50">
        <f t="shared" si="4"/>
        <v>4.2500399999999994</v>
      </c>
      <c r="AK6" s="50">
        <f t="shared" si="5"/>
        <v>15.054286153846153</v>
      </c>
      <c r="AL6" s="51">
        <v>0</v>
      </c>
      <c r="AM6" s="50">
        <f t="shared" si="6"/>
        <v>0</v>
      </c>
      <c r="AN6" s="51">
        <v>0</v>
      </c>
      <c r="AO6" s="50">
        <f t="shared" si="7"/>
        <v>0</v>
      </c>
      <c r="AP6" s="51">
        <v>0</v>
      </c>
      <c r="AQ6" s="50">
        <f t="shared" si="8"/>
        <v>0</v>
      </c>
      <c r="AR6" s="38">
        <v>0</v>
      </c>
      <c r="AS6" s="51">
        <v>0</v>
      </c>
      <c r="AT6" s="50">
        <f t="shared" si="9"/>
        <v>0</v>
      </c>
      <c r="AU6" s="50">
        <f t="shared" si="10"/>
        <v>0</v>
      </c>
      <c r="AV6" s="50">
        <f t="shared" si="11"/>
        <v>15.054286153846153</v>
      </c>
      <c r="AW6" s="52">
        <f t="shared" si="12"/>
        <v>0.12779338621980582</v>
      </c>
      <c r="AX6" s="50">
        <f t="shared" si="13"/>
        <v>17.260566999999998</v>
      </c>
      <c r="AY6" s="58">
        <v>17.260000000000002</v>
      </c>
      <c r="AZ6" s="53">
        <v>34.99</v>
      </c>
      <c r="BA6" s="51">
        <v>0.50670000000000004</v>
      </c>
      <c r="BB6" s="54">
        <f t="shared" si="14"/>
        <v>0.5067162046298942</v>
      </c>
      <c r="BC6" s="55">
        <v>840</v>
      </c>
      <c r="BD6" s="50">
        <f t="shared" si="15"/>
        <v>12645.600369230768</v>
      </c>
      <c r="BE6" s="50">
        <f t="shared" si="16"/>
        <v>14498.400000000001</v>
      </c>
    </row>
    <row r="7" spans="1:57" ht="73.5" customHeight="1" x14ac:dyDescent="0.35">
      <c r="A7" s="38"/>
      <c r="B7" s="39">
        <v>18</v>
      </c>
      <c r="C7" s="63"/>
      <c r="D7" s="38"/>
      <c r="E7" s="38"/>
      <c r="F7" s="38"/>
      <c r="G7" s="38" t="s">
        <v>57</v>
      </c>
      <c r="H7" s="40" t="s">
        <v>84</v>
      </c>
      <c r="I7" s="40" t="s">
        <v>58</v>
      </c>
      <c r="J7" s="40" t="s">
        <v>59</v>
      </c>
      <c r="K7" s="40" t="s">
        <v>85</v>
      </c>
      <c r="L7" s="41" t="s">
        <v>60</v>
      </c>
      <c r="M7" s="38" t="s">
        <v>78</v>
      </c>
      <c r="N7" s="38" t="s">
        <v>86</v>
      </c>
      <c r="O7" s="38"/>
      <c r="P7" s="59" t="s">
        <v>87</v>
      </c>
      <c r="Q7" s="38"/>
      <c r="R7" s="38" t="s">
        <v>61</v>
      </c>
      <c r="S7" s="42">
        <f>'[5]printed quilt'!H44</f>
        <v>65.7</v>
      </c>
      <c r="T7" s="43">
        <v>8.1</v>
      </c>
      <c r="U7" s="44">
        <f t="shared" si="0"/>
        <v>8.1111111111111125</v>
      </c>
      <c r="V7" s="45">
        <v>8.11</v>
      </c>
      <c r="W7" s="11"/>
      <c r="X7" s="38" t="s">
        <v>62</v>
      </c>
      <c r="Y7" s="46">
        <v>44</v>
      </c>
      <c r="Z7" s="46">
        <v>41</v>
      </c>
      <c r="AA7" s="46">
        <v>25</v>
      </c>
      <c r="AB7" s="43">
        <v>5</v>
      </c>
      <c r="AC7" s="47">
        <v>2</v>
      </c>
      <c r="AD7" s="48">
        <f t="shared" si="1"/>
        <v>4.5100000000000001E-2</v>
      </c>
      <c r="AE7" s="49">
        <f t="shared" si="2"/>
        <v>2882.4833702882484</v>
      </c>
      <c r="AF7" s="38">
        <v>2250</v>
      </c>
      <c r="AG7" s="50">
        <f t="shared" si="3"/>
        <v>0.78057692307692306</v>
      </c>
      <c r="AH7" s="38" t="s">
        <v>63</v>
      </c>
      <c r="AI7" s="51">
        <v>0.42799999999999999</v>
      </c>
      <c r="AJ7" s="50">
        <f t="shared" si="4"/>
        <v>3.4710799999999997</v>
      </c>
      <c r="AK7" s="50">
        <f t="shared" si="5"/>
        <v>12.361656923076922</v>
      </c>
      <c r="AL7" s="51">
        <v>0</v>
      </c>
      <c r="AM7" s="50">
        <f t="shared" si="6"/>
        <v>0</v>
      </c>
      <c r="AN7" s="51">
        <v>0</v>
      </c>
      <c r="AO7" s="50">
        <f t="shared" si="7"/>
        <v>0</v>
      </c>
      <c r="AP7" s="51">
        <v>0</v>
      </c>
      <c r="AQ7" s="50">
        <f t="shared" si="8"/>
        <v>0</v>
      </c>
      <c r="AR7" s="38">
        <v>0</v>
      </c>
      <c r="AS7" s="51">
        <v>0</v>
      </c>
      <c r="AT7" s="50">
        <f t="shared" si="9"/>
        <v>0</v>
      </c>
      <c r="AU7" s="50">
        <f t="shared" si="10"/>
        <v>0</v>
      </c>
      <c r="AV7" s="50">
        <f t="shared" si="11"/>
        <v>12.361656923076922</v>
      </c>
      <c r="AW7" s="52">
        <f t="shared" si="12"/>
        <v>0.16812537529764993</v>
      </c>
      <c r="AX7" s="50">
        <f t="shared" si="13"/>
        <v>14.860045000000001</v>
      </c>
      <c r="AY7" s="58">
        <v>14.86</v>
      </c>
      <c r="AZ7" s="53">
        <v>29.99</v>
      </c>
      <c r="BA7" s="51">
        <v>0.50449999999999995</v>
      </c>
      <c r="BB7" s="54">
        <f t="shared" si="14"/>
        <v>0.50450150050016673</v>
      </c>
      <c r="BC7" s="55">
        <v>560</v>
      </c>
      <c r="BD7" s="50">
        <f t="shared" si="15"/>
        <v>6922.5278769230763</v>
      </c>
      <c r="BE7" s="50">
        <f t="shared" si="16"/>
        <v>8321.6</v>
      </c>
    </row>
    <row r="8" spans="1:57" ht="73.5" customHeight="1" x14ac:dyDescent="0.35">
      <c r="A8" s="38"/>
      <c r="B8" s="39">
        <v>19</v>
      </c>
      <c r="C8" s="64"/>
      <c r="D8" s="38"/>
      <c r="E8" s="38"/>
      <c r="F8" s="38"/>
      <c r="G8" s="38" t="s">
        <v>57</v>
      </c>
      <c r="H8" s="38" t="s">
        <v>88</v>
      </c>
      <c r="I8" s="40" t="s">
        <v>58</v>
      </c>
      <c r="J8" s="40" t="s">
        <v>59</v>
      </c>
      <c r="K8" s="40" t="s">
        <v>85</v>
      </c>
      <c r="L8" s="41" t="s">
        <v>60</v>
      </c>
      <c r="M8" s="38" t="s">
        <v>64</v>
      </c>
      <c r="N8" s="38" t="s">
        <v>86</v>
      </c>
      <c r="O8" s="38"/>
      <c r="P8" s="59" t="s">
        <v>89</v>
      </c>
      <c r="Q8" s="38"/>
      <c r="R8" s="38" t="s">
        <v>61</v>
      </c>
      <c r="S8" s="42">
        <f>'[5]printed quilt'!H45</f>
        <v>75.099999999999994</v>
      </c>
      <c r="T8" s="43">
        <v>8.1</v>
      </c>
      <c r="U8" s="44">
        <f t="shared" si="0"/>
        <v>9.2716049382716044</v>
      </c>
      <c r="V8" s="45">
        <v>9.27</v>
      </c>
      <c r="W8" s="11"/>
      <c r="X8" s="38" t="s">
        <v>62</v>
      </c>
      <c r="Y8" s="46">
        <v>44</v>
      </c>
      <c r="Z8" s="46">
        <v>41</v>
      </c>
      <c r="AA8" s="46">
        <v>28</v>
      </c>
      <c r="AB8" s="43">
        <v>5</v>
      </c>
      <c r="AC8" s="47">
        <v>2</v>
      </c>
      <c r="AD8" s="48">
        <f t="shared" si="1"/>
        <v>5.0512000000000001E-2</v>
      </c>
      <c r="AE8" s="49">
        <f t="shared" si="2"/>
        <v>2573.6458663287931</v>
      </c>
      <c r="AF8" s="38">
        <v>2250</v>
      </c>
      <c r="AG8" s="50">
        <f t="shared" si="3"/>
        <v>0.8742461538461539</v>
      </c>
      <c r="AH8" s="38" t="s">
        <v>63</v>
      </c>
      <c r="AI8" s="51">
        <v>0.42799999999999999</v>
      </c>
      <c r="AJ8" s="50">
        <f t="shared" si="4"/>
        <v>3.9675599999999998</v>
      </c>
      <c r="AK8" s="50">
        <f t="shared" si="5"/>
        <v>14.111806153846153</v>
      </c>
      <c r="AL8" s="51">
        <v>0</v>
      </c>
      <c r="AM8" s="50">
        <f t="shared" si="6"/>
        <v>0</v>
      </c>
      <c r="AN8" s="51">
        <v>0</v>
      </c>
      <c r="AO8" s="50">
        <f t="shared" si="7"/>
        <v>0</v>
      </c>
      <c r="AP8" s="51">
        <v>0</v>
      </c>
      <c r="AQ8" s="50">
        <f t="shared" si="8"/>
        <v>0</v>
      </c>
      <c r="AR8" s="38">
        <v>0</v>
      </c>
      <c r="AS8" s="51">
        <v>0</v>
      </c>
      <c r="AT8" s="50">
        <f t="shared" si="9"/>
        <v>0</v>
      </c>
      <c r="AU8" s="50">
        <f t="shared" si="10"/>
        <v>0</v>
      </c>
      <c r="AV8" s="50">
        <f t="shared" si="11"/>
        <v>14.111806153846153</v>
      </c>
      <c r="AW8" s="52">
        <f t="shared" si="12"/>
        <v>0.18239825296372236</v>
      </c>
      <c r="AX8" s="50">
        <f t="shared" si="13"/>
        <v>17.260566999999998</v>
      </c>
      <c r="AY8" s="58">
        <v>17.260000000000002</v>
      </c>
      <c r="AZ8" s="53">
        <v>34.99</v>
      </c>
      <c r="BA8" s="51">
        <v>0.50670000000000004</v>
      </c>
      <c r="BB8" s="54">
        <f t="shared" si="14"/>
        <v>0.5067162046298942</v>
      </c>
      <c r="BC8" s="55">
        <v>840</v>
      </c>
      <c r="BD8" s="50">
        <f t="shared" si="15"/>
        <v>11853.917169230768</v>
      </c>
      <c r="BE8" s="50">
        <f t="shared" si="16"/>
        <v>14498.400000000001</v>
      </c>
    </row>
    <row r="9" spans="1:57" ht="56.25" customHeight="1" x14ac:dyDescent="0.35">
      <c r="A9" s="38"/>
      <c r="B9" s="39">
        <v>21</v>
      </c>
      <c r="C9" s="63"/>
      <c r="D9" s="38"/>
      <c r="E9" s="38"/>
      <c r="F9" s="38"/>
      <c r="G9" s="38" t="s">
        <v>57</v>
      </c>
      <c r="H9" s="38" t="s">
        <v>90</v>
      </c>
      <c r="I9" s="40" t="s">
        <v>91</v>
      </c>
      <c r="J9" s="40" t="s">
        <v>59</v>
      </c>
      <c r="K9" s="40" t="s">
        <v>92</v>
      </c>
      <c r="L9" s="41" t="s">
        <v>60</v>
      </c>
      <c r="M9" s="38" t="s">
        <v>93</v>
      </c>
      <c r="N9" s="40" t="s">
        <v>94</v>
      </c>
      <c r="O9" s="38"/>
      <c r="P9" s="59" t="s">
        <v>95</v>
      </c>
      <c r="Q9" s="38"/>
      <c r="R9" s="38" t="s">
        <v>61</v>
      </c>
      <c r="S9" s="42">
        <f>'[5]11.13 Miya updated cost '!G7</f>
        <v>81</v>
      </c>
      <c r="T9" s="43">
        <v>8.1</v>
      </c>
      <c r="U9" s="44">
        <f t="shared" si="0"/>
        <v>10</v>
      </c>
      <c r="V9" s="45">
        <v>10</v>
      </c>
      <c r="W9" s="11"/>
      <c r="X9" s="38" t="s">
        <v>62</v>
      </c>
      <c r="Y9" s="60">
        <v>44</v>
      </c>
      <c r="Z9" s="46">
        <v>41</v>
      </c>
      <c r="AA9" s="46">
        <v>28</v>
      </c>
      <c r="AB9" s="43">
        <v>5</v>
      </c>
      <c r="AC9" s="47">
        <v>2</v>
      </c>
      <c r="AD9" s="48">
        <f t="shared" si="1"/>
        <v>5.0512000000000001E-2</v>
      </c>
      <c r="AE9" s="49">
        <f t="shared" si="2"/>
        <v>2573.6458663287931</v>
      </c>
      <c r="AF9" s="38">
        <v>2250</v>
      </c>
      <c r="AG9" s="50">
        <f t="shared" si="3"/>
        <v>0.8742461538461539</v>
      </c>
      <c r="AH9" s="38" t="s">
        <v>63</v>
      </c>
      <c r="AI9" s="51">
        <v>0.42799999999999999</v>
      </c>
      <c r="AJ9" s="50">
        <f t="shared" si="4"/>
        <v>4.28</v>
      </c>
      <c r="AK9" s="50">
        <f t="shared" si="5"/>
        <v>15.154246153846156</v>
      </c>
      <c r="AL9" s="51">
        <v>0</v>
      </c>
      <c r="AM9" s="50">
        <f t="shared" si="6"/>
        <v>0</v>
      </c>
      <c r="AN9" s="51">
        <v>0</v>
      </c>
      <c r="AO9" s="50">
        <f t="shared" si="7"/>
        <v>0</v>
      </c>
      <c r="AP9" s="51">
        <v>0</v>
      </c>
      <c r="AQ9" s="50">
        <f t="shared" si="8"/>
        <v>0</v>
      </c>
      <c r="AR9" s="38">
        <v>0</v>
      </c>
      <c r="AS9" s="51">
        <v>0</v>
      </c>
      <c r="AT9" s="50">
        <f t="shared" si="9"/>
        <v>0</v>
      </c>
      <c r="AU9" s="50">
        <f t="shared" si="10"/>
        <v>0</v>
      </c>
      <c r="AV9" s="50">
        <f t="shared" si="11"/>
        <v>15.154246153846156</v>
      </c>
      <c r="AW9" s="52">
        <f>IF(ISERROR((AY9-AV9)/AY9),"",(AY9-AV9)/AY9)</f>
        <v>0.18085155925155913</v>
      </c>
      <c r="AX9" s="50">
        <f t="shared" si="13"/>
        <v>18.499212999999997</v>
      </c>
      <c r="AY9" s="61">
        <v>18.5</v>
      </c>
      <c r="AZ9" s="53">
        <v>34.99</v>
      </c>
      <c r="BA9" s="51">
        <v>0.4713</v>
      </c>
      <c r="BB9" s="54">
        <f t="shared" si="14"/>
        <v>0.47127750785938843</v>
      </c>
      <c r="BC9" s="55">
        <v>650</v>
      </c>
      <c r="BD9" s="50">
        <f t="shared" si="15"/>
        <v>9850.260000000002</v>
      </c>
      <c r="BE9" s="50">
        <f t="shared" si="16"/>
        <v>12025</v>
      </c>
    </row>
    <row r="10" spans="1:57" ht="56.25" customHeight="1" x14ac:dyDescent="0.35">
      <c r="A10" s="38"/>
      <c r="B10" s="39">
        <v>22</v>
      </c>
      <c r="C10" s="64"/>
      <c r="D10" s="38"/>
      <c r="E10" s="38"/>
      <c r="F10" s="38"/>
      <c r="G10" s="38" t="s">
        <v>57</v>
      </c>
      <c r="H10" s="40" t="s">
        <v>96</v>
      </c>
      <c r="I10" s="40" t="s">
        <v>91</v>
      </c>
      <c r="J10" s="40" t="s">
        <v>59</v>
      </c>
      <c r="K10" s="40" t="s">
        <v>92</v>
      </c>
      <c r="L10" s="41" t="s">
        <v>60</v>
      </c>
      <c r="M10" s="38" t="s">
        <v>97</v>
      </c>
      <c r="N10" s="40" t="s">
        <v>94</v>
      </c>
      <c r="O10" s="38"/>
      <c r="P10" s="59" t="s">
        <v>98</v>
      </c>
      <c r="Q10" s="38"/>
      <c r="R10" s="38" t="s">
        <v>61</v>
      </c>
      <c r="S10" s="42">
        <f>'[5]11.13 Miya updated cost '!G8</f>
        <v>97</v>
      </c>
      <c r="T10" s="43">
        <v>8.1</v>
      </c>
      <c r="U10" s="44">
        <f t="shared" si="0"/>
        <v>11.975308641975309</v>
      </c>
      <c r="V10" s="45">
        <v>11.98</v>
      </c>
      <c r="W10" s="11"/>
      <c r="X10" s="38" t="s">
        <v>62</v>
      </c>
      <c r="Y10" s="46">
        <v>44</v>
      </c>
      <c r="Z10" s="46">
        <v>41</v>
      </c>
      <c r="AA10" s="46">
        <v>30</v>
      </c>
      <c r="AB10" s="43">
        <v>5</v>
      </c>
      <c r="AC10" s="47">
        <v>2</v>
      </c>
      <c r="AD10" s="48">
        <f t="shared" si="1"/>
        <v>5.4120000000000001E-2</v>
      </c>
      <c r="AE10" s="49">
        <f t="shared" si="2"/>
        <v>2402.0694752402069</v>
      </c>
      <c r="AF10" s="38">
        <v>2250</v>
      </c>
      <c r="AG10" s="50">
        <f t="shared" si="3"/>
        <v>0.93669230769230771</v>
      </c>
      <c r="AH10" s="38" t="s">
        <v>63</v>
      </c>
      <c r="AI10" s="51">
        <v>0.42799999999999999</v>
      </c>
      <c r="AJ10" s="50">
        <f t="shared" si="4"/>
        <v>5.12744</v>
      </c>
      <c r="AK10" s="50">
        <f t="shared" si="5"/>
        <v>18.044132307692308</v>
      </c>
      <c r="AL10" s="51">
        <v>0</v>
      </c>
      <c r="AM10" s="50">
        <f t="shared" si="6"/>
        <v>0</v>
      </c>
      <c r="AN10" s="51">
        <v>0</v>
      </c>
      <c r="AO10" s="50">
        <f t="shared" si="7"/>
        <v>0</v>
      </c>
      <c r="AP10" s="51">
        <v>0</v>
      </c>
      <c r="AQ10" s="50">
        <f t="shared" si="8"/>
        <v>0</v>
      </c>
      <c r="AR10" s="38">
        <v>0</v>
      </c>
      <c r="AS10" s="51">
        <v>0</v>
      </c>
      <c r="AT10" s="50">
        <f t="shared" si="9"/>
        <v>0</v>
      </c>
      <c r="AU10" s="50">
        <f t="shared" si="10"/>
        <v>0</v>
      </c>
      <c r="AV10" s="50">
        <f t="shared" si="11"/>
        <v>18.044132307692308</v>
      </c>
      <c r="AW10" s="52">
        <f t="shared" si="12"/>
        <v>0.14075560439560436</v>
      </c>
      <c r="AX10" s="50">
        <f t="shared" si="13"/>
        <v>20.998749</v>
      </c>
      <c r="AY10" s="61">
        <v>21</v>
      </c>
      <c r="AZ10" s="53">
        <v>39.99</v>
      </c>
      <c r="BA10" s="51">
        <v>0.47489999999999999</v>
      </c>
      <c r="BB10" s="54">
        <f t="shared" si="14"/>
        <v>0.47486871717929485</v>
      </c>
      <c r="BC10" s="55">
        <v>650</v>
      </c>
      <c r="BD10" s="50">
        <f t="shared" si="15"/>
        <v>11728.686</v>
      </c>
      <c r="BE10" s="50">
        <f t="shared" si="16"/>
        <v>13650</v>
      </c>
    </row>
    <row r="11" spans="1:57" ht="63" customHeight="1" x14ac:dyDescent="0.35">
      <c r="A11" s="38"/>
      <c r="B11" s="39">
        <v>28</v>
      </c>
      <c r="C11" s="63"/>
      <c r="D11" s="38"/>
      <c r="E11" s="38"/>
      <c r="F11" s="38"/>
      <c r="G11" s="38" t="s">
        <v>57</v>
      </c>
      <c r="H11" s="40" t="s">
        <v>100</v>
      </c>
      <c r="I11" s="40" t="s">
        <v>91</v>
      </c>
      <c r="J11" s="40" t="s">
        <v>59</v>
      </c>
      <c r="K11" s="40" t="s">
        <v>101</v>
      </c>
      <c r="L11" s="41" t="s">
        <v>60</v>
      </c>
      <c r="M11" s="38" t="s">
        <v>67</v>
      </c>
      <c r="N11" s="40" t="s">
        <v>102</v>
      </c>
      <c r="O11" s="38"/>
      <c r="P11" s="59" t="s">
        <v>103</v>
      </c>
      <c r="Q11" s="38"/>
      <c r="R11" s="38" t="s">
        <v>61</v>
      </c>
      <c r="S11" s="42">
        <f>'[5]11.13 Miya updated cost '!G20</f>
        <v>74.5</v>
      </c>
      <c r="T11" s="43">
        <v>8.1</v>
      </c>
      <c r="U11" s="44">
        <f t="shared" si="0"/>
        <v>9.1975308641975317</v>
      </c>
      <c r="V11" s="45">
        <v>9.1999999999999993</v>
      </c>
      <c r="W11" s="11"/>
      <c r="X11" s="38" t="s">
        <v>62</v>
      </c>
      <c r="Y11" s="46">
        <v>44</v>
      </c>
      <c r="Z11" s="46">
        <v>41</v>
      </c>
      <c r="AA11" s="46">
        <v>28</v>
      </c>
      <c r="AB11" s="43">
        <v>5</v>
      </c>
      <c r="AC11" s="47">
        <v>2</v>
      </c>
      <c r="AD11" s="48">
        <f t="shared" si="1"/>
        <v>5.0512000000000001E-2</v>
      </c>
      <c r="AE11" s="49">
        <f t="shared" si="2"/>
        <v>2573.6458663287931</v>
      </c>
      <c r="AF11" s="38">
        <v>2250</v>
      </c>
      <c r="AG11" s="50">
        <f t="shared" si="3"/>
        <v>0.8742461538461539</v>
      </c>
      <c r="AH11" s="38" t="s">
        <v>63</v>
      </c>
      <c r="AI11" s="51">
        <v>0.42799999999999999</v>
      </c>
      <c r="AJ11" s="50">
        <f t="shared" si="4"/>
        <v>3.9375999999999998</v>
      </c>
      <c r="AK11" s="50">
        <f t="shared" si="5"/>
        <v>14.011846153846154</v>
      </c>
      <c r="AL11" s="51">
        <v>0</v>
      </c>
      <c r="AM11" s="50">
        <f t="shared" si="6"/>
        <v>0</v>
      </c>
      <c r="AN11" s="51">
        <v>0</v>
      </c>
      <c r="AO11" s="50">
        <f t="shared" si="7"/>
        <v>0</v>
      </c>
      <c r="AP11" s="51">
        <v>0</v>
      </c>
      <c r="AQ11" s="50">
        <f t="shared" si="8"/>
        <v>0</v>
      </c>
      <c r="AR11" s="38">
        <v>0</v>
      </c>
      <c r="AS11" s="51">
        <v>0</v>
      </c>
      <c r="AT11" s="50">
        <f t="shared" si="9"/>
        <v>0</v>
      </c>
      <c r="AU11" s="50">
        <f t="shared" si="10"/>
        <v>0</v>
      </c>
      <c r="AV11" s="50">
        <f t="shared" si="11"/>
        <v>14.011846153846154</v>
      </c>
      <c r="AW11" s="52">
        <f t="shared" si="12"/>
        <v>0.17577375565610859</v>
      </c>
      <c r="AX11" s="50">
        <f t="shared" si="13"/>
        <v>17.001640999999999</v>
      </c>
      <c r="AY11" s="62">
        <v>17</v>
      </c>
      <c r="AZ11" s="53">
        <v>34.99</v>
      </c>
      <c r="BA11" s="51">
        <v>0.5141</v>
      </c>
      <c r="BB11" s="54">
        <f t="shared" si="14"/>
        <v>0.51414689911403266</v>
      </c>
      <c r="BC11" s="55">
        <v>650</v>
      </c>
      <c r="BD11" s="50">
        <f t="shared" si="15"/>
        <v>9107.7000000000007</v>
      </c>
      <c r="BE11" s="50">
        <f t="shared" si="16"/>
        <v>11050</v>
      </c>
    </row>
    <row r="12" spans="1:57" ht="63" customHeight="1" x14ac:dyDescent="0.35">
      <c r="A12" s="38"/>
      <c r="B12" s="39">
        <v>29</v>
      </c>
      <c r="C12" s="64"/>
      <c r="D12" s="38"/>
      <c r="E12" s="38"/>
      <c r="F12" s="38"/>
      <c r="G12" s="38" t="s">
        <v>57</v>
      </c>
      <c r="H12" s="38" t="s">
        <v>104</v>
      </c>
      <c r="I12" s="40" t="s">
        <v>91</v>
      </c>
      <c r="J12" s="40" t="s">
        <v>59</v>
      </c>
      <c r="K12" s="40" t="s">
        <v>101</v>
      </c>
      <c r="L12" s="41" t="s">
        <v>60</v>
      </c>
      <c r="M12" s="38" t="s">
        <v>71</v>
      </c>
      <c r="N12" s="40" t="s">
        <v>102</v>
      </c>
      <c r="O12" s="38"/>
      <c r="P12" s="59" t="s">
        <v>105</v>
      </c>
      <c r="Q12" s="38"/>
      <c r="R12" s="38" t="s">
        <v>61</v>
      </c>
      <c r="S12" s="42">
        <f>'[5]11.13 Miya updated cost '!G21</f>
        <v>84.6</v>
      </c>
      <c r="T12" s="43">
        <v>8.1</v>
      </c>
      <c r="U12" s="44">
        <f t="shared" si="0"/>
        <v>10.444444444444445</v>
      </c>
      <c r="V12" s="45">
        <v>10.44</v>
      </c>
      <c r="W12" s="11"/>
      <c r="X12" s="38" t="s">
        <v>62</v>
      </c>
      <c r="Y12" s="46">
        <v>44</v>
      </c>
      <c r="Z12" s="46">
        <v>41</v>
      </c>
      <c r="AA12" s="46">
        <v>30</v>
      </c>
      <c r="AB12" s="43">
        <v>5</v>
      </c>
      <c r="AC12" s="47">
        <v>2</v>
      </c>
      <c r="AD12" s="48">
        <f t="shared" si="1"/>
        <v>5.4120000000000001E-2</v>
      </c>
      <c r="AE12" s="49">
        <f t="shared" si="2"/>
        <v>2402.0694752402069</v>
      </c>
      <c r="AF12" s="38">
        <v>2250</v>
      </c>
      <c r="AG12" s="50">
        <f t="shared" si="3"/>
        <v>0.93669230769230771</v>
      </c>
      <c r="AH12" s="38" t="s">
        <v>63</v>
      </c>
      <c r="AI12" s="51">
        <v>0.42799999999999999</v>
      </c>
      <c r="AJ12" s="50">
        <f t="shared" si="4"/>
        <v>4.4683199999999994</v>
      </c>
      <c r="AK12" s="50">
        <f t="shared" si="5"/>
        <v>15.845012307692308</v>
      </c>
      <c r="AL12" s="51">
        <v>0</v>
      </c>
      <c r="AM12" s="50">
        <f t="shared" si="6"/>
        <v>0</v>
      </c>
      <c r="AN12" s="51">
        <v>0</v>
      </c>
      <c r="AO12" s="50">
        <f t="shared" si="7"/>
        <v>0</v>
      </c>
      <c r="AP12" s="51">
        <v>0</v>
      </c>
      <c r="AQ12" s="50">
        <f t="shared" si="8"/>
        <v>0</v>
      </c>
      <c r="AR12" s="38">
        <v>0</v>
      </c>
      <c r="AS12" s="51">
        <v>0</v>
      </c>
      <c r="AT12" s="50">
        <f t="shared" si="9"/>
        <v>0</v>
      </c>
      <c r="AU12" s="50">
        <f t="shared" si="10"/>
        <v>0</v>
      </c>
      <c r="AV12" s="50">
        <f t="shared" si="11"/>
        <v>15.845012307692308</v>
      </c>
      <c r="AW12" s="52">
        <f t="shared" si="12"/>
        <v>0.20774938461538461</v>
      </c>
      <c r="AX12" s="50">
        <f t="shared" si="13"/>
        <v>19.998999000000001</v>
      </c>
      <c r="AY12" s="62">
        <v>20</v>
      </c>
      <c r="AZ12" s="53">
        <v>39.99</v>
      </c>
      <c r="BA12" s="51">
        <v>0.49990000000000001</v>
      </c>
      <c r="BB12" s="54">
        <f t="shared" si="14"/>
        <v>0.49987496874218557</v>
      </c>
      <c r="BC12" s="55">
        <v>650</v>
      </c>
      <c r="BD12" s="50">
        <f t="shared" si="15"/>
        <v>10299.258</v>
      </c>
      <c r="BE12" s="50">
        <f t="shared" si="16"/>
        <v>13000</v>
      </c>
    </row>
    <row r="13" spans="1:57" ht="73.5" customHeight="1" x14ac:dyDescent="0.35">
      <c r="A13" s="38"/>
      <c r="B13" s="39">
        <v>31</v>
      </c>
      <c r="C13" s="38"/>
      <c r="D13" s="38"/>
      <c r="E13" s="38"/>
      <c r="F13" s="38"/>
      <c r="G13" s="38" t="s">
        <v>57</v>
      </c>
      <c r="H13" s="40" t="s">
        <v>96</v>
      </c>
      <c r="I13" s="40" t="s">
        <v>91</v>
      </c>
      <c r="J13" s="40" t="s">
        <v>59</v>
      </c>
      <c r="K13" s="40" t="s">
        <v>92</v>
      </c>
      <c r="L13" s="41" t="s">
        <v>60</v>
      </c>
      <c r="M13" s="38" t="s">
        <v>106</v>
      </c>
      <c r="N13" s="40" t="s">
        <v>94</v>
      </c>
      <c r="O13" s="38"/>
      <c r="P13" s="59" t="s">
        <v>107</v>
      </c>
      <c r="Q13" s="38"/>
      <c r="R13" s="38" t="s">
        <v>61</v>
      </c>
      <c r="S13" s="42">
        <f>'[5]11.13 Miya updated cost '!G6</f>
        <v>61</v>
      </c>
      <c r="T13" s="43">
        <v>8.1</v>
      </c>
      <c r="U13" s="44">
        <f t="shared" si="0"/>
        <v>7.5308641975308648</v>
      </c>
      <c r="V13" s="45">
        <v>7.53</v>
      </c>
      <c r="W13" s="11"/>
      <c r="X13" s="38" t="s">
        <v>62</v>
      </c>
      <c r="Y13" s="60">
        <v>44</v>
      </c>
      <c r="Z13" s="46">
        <v>41</v>
      </c>
      <c r="AA13" s="46">
        <v>25</v>
      </c>
      <c r="AB13" s="43">
        <v>5</v>
      </c>
      <c r="AC13" s="47">
        <v>2</v>
      </c>
      <c r="AD13" s="48">
        <f t="shared" si="1"/>
        <v>4.5100000000000001E-2</v>
      </c>
      <c r="AE13" s="49">
        <f t="shared" si="2"/>
        <v>2882.4833702882484</v>
      </c>
      <c r="AF13" s="38">
        <v>2250</v>
      </c>
      <c r="AG13" s="50">
        <f t="shared" si="3"/>
        <v>0.78057692307692306</v>
      </c>
      <c r="AH13" s="38" t="s">
        <v>63</v>
      </c>
      <c r="AI13" s="51">
        <v>0.42799999999999999</v>
      </c>
      <c r="AJ13" s="50">
        <f t="shared" si="4"/>
        <v>3.2228400000000001</v>
      </c>
      <c r="AK13" s="50">
        <f t="shared" si="5"/>
        <v>11.533416923076922</v>
      </c>
      <c r="AL13" s="51">
        <v>0</v>
      </c>
      <c r="AM13" s="50">
        <f t="shared" si="6"/>
        <v>0</v>
      </c>
      <c r="AN13" s="51">
        <v>0</v>
      </c>
      <c r="AO13" s="50">
        <f t="shared" si="7"/>
        <v>0</v>
      </c>
      <c r="AP13" s="51">
        <v>0</v>
      </c>
      <c r="AQ13" s="50">
        <f t="shared" si="8"/>
        <v>0</v>
      </c>
      <c r="AR13" s="38">
        <v>0</v>
      </c>
      <c r="AS13" s="51">
        <v>0</v>
      </c>
      <c r="AT13" s="50">
        <f t="shared" si="9"/>
        <v>0</v>
      </c>
      <c r="AU13" s="50">
        <f t="shared" si="10"/>
        <v>0</v>
      </c>
      <c r="AV13" s="50">
        <f t="shared" si="11"/>
        <v>11.533416923076922</v>
      </c>
      <c r="AW13" s="52">
        <f>IF(ISERROR((AY13-AV13)/AY13),"",(AY13-AV13)/AY13)</f>
        <v>0.14567282051282057</v>
      </c>
      <c r="AX13" s="50">
        <f t="shared" si="13"/>
        <v>13.499597999999999</v>
      </c>
      <c r="AY13" s="62">
        <v>13.5</v>
      </c>
      <c r="AZ13" s="53">
        <v>24.99</v>
      </c>
      <c r="BA13" s="51">
        <v>0.45979999999999999</v>
      </c>
      <c r="BB13" s="54">
        <f t="shared" si="14"/>
        <v>0.45978391356542614</v>
      </c>
      <c r="BC13" s="55">
        <v>725</v>
      </c>
      <c r="BD13" s="50">
        <f t="shared" si="15"/>
        <v>8361.7272692307688</v>
      </c>
      <c r="BE13" s="50">
        <f t="shared" si="16"/>
        <v>9787.5</v>
      </c>
    </row>
    <row r="14" spans="1:57" ht="73.5" customHeight="1" x14ac:dyDescent="0.35">
      <c r="A14" s="38"/>
      <c r="B14" s="39">
        <v>34</v>
      </c>
      <c r="C14" s="38"/>
      <c r="D14" s="38"/>
      <c r="E14" s="38"/>
      <c r="F14" s="38"/>
      <c r="G14" s="38" t="s">
        <v>57</v>
      </c>
      <c r="H14" s="38" t="s">
        <v>104</v>
      </c>
      <c r="I14" s="40" t="s">
        <v>91</v>
      </c>
      <c r="J14" s="40" t="s">
        <v>59</v>
      </c>
      <c r="K14" s="40" t="s">
        <v>101</v>
      </c>
      <c r="L14" s="41" t="s">
        <v>60</v>
      </c>
      <c r="M14" s="38" t="s">
        <v>74</v>
      </c>
      <c r="N14" s="38" t="s">
        <v>68</v>
      </c>
      <c r="O14" s="38"/>
      <c r="P14" s="59" t="s">
        <v>108</v>
      </c>
      <c r="Q14" s="38"/>
      <c r="R14" s="38" t="s">
        <v>61</v>
      </c>
      <c r="S14" s="42">
        <f>'[5]11.13 Miya updated cost '!G19</f>
        <v>56.4</v>
      </c>
      <c r="T14" s="43">
        <v>8.1</v>
      </c>
      <c r="U14" s="44">
        <f t="shared" si="0"/>
        <v>6.9629629629629628</v>
      </c>
      <c r="V14" s="45">
        <v>6.96</v>
      </c>
      <c r="W14" s="11"/>
      <c r="X14" s="38" t="s">
        <v>62</v>
      </c>
      <c r="Y14" s="46">
        <v>44</v>
      </c>
      <c r="Z14" s="46">
        <v>41</v>
      </c>
      <c r="AA14" s="46">
        <v>25</v>
      </c>
      <c r="AB14" s="43">
        <v>5</v>
      </c>
      <c r="AC14" s="47">
        <v>2</v>
      </c>
      <c r="AD14" s="48">
        <f t="shared" si="1"/>
        <v>4.5100000000000001E-2</v>
      </c>
      <c r="AE14" s="49">
        <f t="shared" si="2"/>
        <v>2882.4833702882484</v>
      </c>
      <c r="AF14" s="38">
        <v>2250</v>
      </c>
      <c r="AG14" s="50">
        <f t="shared" si="3"/>
        <v>0.78057692307692306</v>
      </c>
      <c r="AH14" s="38" t="s">
        <v>63</v>
      </c>
      <c r="AI14" s="51">
        <v>0.42799999999999999</v>
      </c>
      <c r="AJ14" s="50">
        <f t="shared" si="4"/>
        <v>2.9788799999999998</v>
      </c>
      <c r="AK14" s="50">
        <f t="shared" si="5"/>
        <v>10.719456923076923</v>
      </c>
      <c r="AL14" s="51">
        <v>0</v>
      </c>
      <c r="AM14" s="50">
        <f t="shared" si="6"/>
        <v>0</v>
      </c>
      <c r="AN14" s="51">
        <v>0</v>
      </c>
      <c r="AO14" s="50">
        <f t="shared" si="7"/>
        <v>0</v>
      </c>
      <c r="AP14" s="51">
        <v>0</v>
      </c>
      <c r="AQ14" s="50">
        <f t="shared" si="8"/>
        <v>0</v>
      </c>
      <c r="AR14" s="38">
        <v>0</v>
      </c>
      <c r="AS14" s="51">
        <v>0</v>
      </c>
      <c r="AT14" s="50">
        <f t="shared" si="9"/>
        <v>0</v>
      </c>
      <c r="AU14" s="50">
        <f t="shared" si="10"/>
        <v>0</v>
      </c>
      <c r="AV14" s="50">
        <f t="shared" si="11"/>
        <v>10.719456923076923</v>
      </c>
      <c r="AW14" s="52">
        <f t="shared" si="12"/>
        <v>0.17542639053254441</v>
      </c>
      <c r="AX14" s="50">
        <f t="shared" si="13"/>
        <v>12.999797999999998</v>
      </c>
      <c r="AY14" s="62">
        <v>13</v>
      </c>
      <c r="AZ14" s="53">
        <v>24.99</v>
      </c>
      <c r="BA14" s="51">
        <v>0.4798</v>
      </c>
      <c r="BB14" s="54">
        <f t="shared" si="14"/>
        <v>0.47979191676670663</v>
      </c>
      <c r="BC14" s="55">
        <v>725</v>
      </c>
      <c r="BD14" s="50">
        <f t="shared" si="15"/>
        <v>7771.6062692307687</v>
      </c>
      <c r="BE14" s="50">
        <f t="shared" si="16"/>
        <v>9425</v>
      </c>
    </row>
    <row r="15" spans="1:57" ht="59.25" customHeight="1" x14ac:dyDescent="0.35">
      <c r="A15" s="38"/>
      <c r="B15" s="39">
        <v>36</v>
      </c>
      <c r="C15" s="63"/>
      <c r="D15" s="38"/>
      <c r="E15" s="38"/>
      <c r="F15" s="38"/>
      <c r="G15" s="38" t="s">
        <v>57</v>
      </c>
      <c r="H15" s="38" t="s">
        <v>109</v>
      </c>
      <c r="I15" s="40" t="s">
        <v>91</v>
      </c>
      <c r="J15" s="40" t="s">
        <v>59</v>
      </c>
      <c r="K15" s="40" t="s">
        <v>110</v>
      </c>
      <c r="L15" s="41" t="s">
        <v>60</v>
      </c>
      <c r="M15" s="38" t="s">
        <v>67</v>
      </c>
      <c r="N15" s="38" t="s">
        <v>73</v>
      </c>
      <c r="O15" s="38"/>
      <c r="P15" s="59" t="s">
        <v>111</v>
      </c>
      <c r="Q15" s="38"/>
      <c r="R15" s="38" t="s">
        <v>61</v>
      </c>
      <c r="S15" s="42">
        <f>'[5]11.13 Miya updated cost '!G23</f>
        <v>81.400000000000006</v>
      </c>
      <c r="T15" s="43">
        <v>8.1</v>
      </c>
      <c r="U15" s="44">
        <f t="shared" si="0"/>
        <v>10.049382716049385</v>
      </c>
      <c r="V15" s="45">
        <v>10.050000000000001</v>
      </c>
      <c r="W15" s="11"/>
      <c r="X15" s="38" t="s">
        <v>62</v>
      </c>
      <c r="Y15" s="60">
        <v>44</v>
      </c>
      <c r="Z15" s="46">
        <v>41</v>
      </c>
      <c r="AA15" s="46">
        <v>28</v>
      </c>
      <c r="AB15" s="43">
        <v>5</v>
      </c>
      <c r="AC15" s="47">
        <v>2</v>
      </c>
      <c r="AD15" s="48">
        <f t="shared" si="1"/>
        <v>5.0512000000000001E-2</v>
      </c>
      <c r="AE15" s="49">
        <f t="shared" si="2"/>
        <v>2573.6458663287931</v>
      </c>
      <c r="AF15" s="38">
        <v>2250</v>
      </c>
      <c r="AG15" s="50">
        <f t="shared" si="3"/>
        <v>0.8742461538461539</v>
      </c>
      <c r="AH15" s="38" t="s">
        <v>63</v>
      </c>
      <c r="AI15" s="51">
        <v>0.42799999999999999</v>
      </c>
      <c r="AJ15" s="50">
        <f t="shared" si="4"/>
        <v>4.3014000000000001</v>
      </c>
      <c r="AK15" s="50">
        <f t="shared" si="5"/>
        <v>15.225646153846156</v>
      </c>
      <c r="AL15" s="51">
        <v>0</v>
      </c>
      <c r="AM15" s="50">
        <f t="shared" si="6"/>
        <v>0</v>
      </c>
      <c r="AN15" s="51">
        <v>0</v>
      </c>
      <c r="AO15" s="50">
        <f t="shared" si="7"/>
        <v>0</v>
      </c>
      <c r="AP15" s="51">
        <v>0</v>
      </c>
      <c r="AQ15" s="50">
        <f t="shared" si="8"/>
        <v>0</v>
      </c>
      <c r="AR15" s="38">
        <v>0</v>
      </c>
      <c r="AS15" s="51">
        <v>0</v>
      </c>
      <c r="AT15" s="50">
        <f t="shared" si="9"/>
        <v>0</v>
      </c>
      <c r="AU15" s="50">
        <f t="shared" si="10"/>
        <v>0</v>
      </c>
      <c r="AV15" s="50">
        <f t="shared" si="11"/>
        <v>15.225646153846156</v>
      </c>
      <c r="AW15" s="52">
        <f>IF(ISERROR((AY15-AV15)/AY15),"",(AY15-AV15)/AY15)</f>
        <v>0.1657180189673339</v>
      </c>
      <c r="AX15" s="50">
        <f t="shared" si="13"/>
        <v>18.250784000000003</v>
      </c>
      <c r="AY15" s="61">
        <v>18.25</v>
      </c>
      <c r="AZ15" s="53">
        <v>34.99</v>
      </c>
      <c r="BA15" s="51">
        <v>0.47839999999999999</v>
      </c>
      <c r="BB15" s="54">
        <f t="shared" si="14"/>
        <v>0.47842240640182915</v>
      </c>
      <c r="BC15" s="55">
        <v>650</v>
      </c>
      <c r="BD15" s="50">
        <f t="shared" si="15"/>
        <v>9896.6700000000019</v>
      </c>
      <c r="BE15" s="50">
        <f t="shared" si="16"/>
        <v>11862.5</v>
      </c>
    </row>
    <row r="16" spans="1:57" ht="59.25" customHeight="1" x14ac:dyDescent="0.35">
      <c r="A16" s="38"/>
      <c r="B16" s="39">
        <v>37</v>
      </c>
      <c r="C16" s="64"/>
      <c r="D16" s="38"/>
      <c r="E16" s="38"/>
      <c r="F16" s="38"/>
      <c r="G16" s="38" t="s">
        <v>57</v>
      </c>
      <c r="H16" s="40" t="s">
        <v>112</v>
      </c>
      <c r="I16" s="40" t="s">
        <v>91</v>
      </c>
      <c r="J16" s="40" t="s">
        <v>59</v>
      </c>
      <c r="K16" s="40" t="s">
        <v>110</v>
      </c>
      <c r="L16" s="41" t="s">
        <v>60</v>
      </c>
      <c r="M16" s="38" t="s">
        <v>71</v>
      </c>
      <c r="N16" s="38" t="s">
        <v>73</v>
      </c>
      <c r="O16" s="38"/>
      <c r="P16" s="59" t="s">
        <v>113</v>
      </c>
      <c r="Q16" s="38"/>
      <c r="R16" s="38" t="s">
        <v>61</v>
      </c>
      <c r="S16" s="42">
        <f>'[5]11.13 Miya updated cost '!G24</f>
        <v>92.8</v>
      </c>
      <c r="T16" s="43">
        <v>8.1</v>
      </c>
      <c r="U16" s="44">
        <f t="shared" si="0"/>
        <v>11.456790123456789</v>
      </c>
      <c r="V16" s="45">
        <v>11.46</v>
      </c>
      <c r="W16" s="11"/>
      <c r="X16" s="38" t="s">
        <v>62</v>
      </c>
      <c r="Y16" s="46">
        <v>44</v>
      </c>
      <c r="Z16" s="46">
        <v>41</v>
      </c>
      <c r="AA16" s="46">
        <v>30</v>
      </c>
      <c r="AB16" s="43">
        <v>5</v>
      </c>
      <c r="AC16" s="47">
        <v>2</v>
      </c>
      <c r="AD16" s="48">
        <f t="shared" si="1"/>
        <v>5.4120000000000001E-2</v>
      </c>
      <c r="AE16" s="49">
        <f t="shared" si="2"/>
        <v>2402.0694752402069</v>
      </c>
      <c r="AF16" s="38">
        <v>2250</v>
      </c>
      <c r="AG16" s="50">
        <f t="shared" si="3"/>
        <v>0.93669230769230771</v>
      </c>
      <c r="AH16" s="38" t="s">
        <v>63</v>
      </c>
      <c r="AI16" s="51">
        <v>0.42799999999999999</v>
      </c>
      <c r="AJ16" s="50">
        <f t="shared" si="4"/>
        <v>4.9048800000000004</v>
      </c>
      <c r="AK16" s="50">
        <f t="shared" si="5"/>
        <v>17.301572307692311</v>
      </c>
      <c r="AL16" s="51">
        <v>0</v>
      </c>
      <c r="AM16" s="50">
        <f t="shared" si="6"/>
        <v>0</v>
      </c>
      <c r="AN16" s="51">
        <v>0</v>
      </c>
      <c r="AO16" s="50">
        <f t="shared" si="7"/>
        <v>0</v>
      </c>
      <c r="AP16" s="51">
        <v>0</v>
      </c>
      <c r="AQ16" s="50">
        <f t="shared" si="8"/>
        <v>0</v>
      </c>
      <c r="AR16" s="38">
        <v>0</v>
      </c>
      <c r="AS16" s="51">
        <v>0</v>
      </c>
      <c r="AT16" s="50">
        <f t="shared" si="9"/>
        <v>0</v>
      </c>
      <c r="AU16" s="50">
        <f t="shared" si="10"/>
        <v>0</v>
      </c>
      <c r="AV16" s="50">
        <f t="shared" si="11"/>
        <v>17.301572307692311</v>
      </c>
      <c r="AW16" s="52">
        <f t="shared" si="12"/>
        <v>0.19527570661896229</v>
      </c>
      <c r="AX16" s="50">
        <f t="shared" si="13"/>
        <v>21.498624000000003</v>
      </c>
      <c r="AY16" s="61">
        <v>21.5</v>
      </c>
      <c r="AZ16" s="53">
        <v>39.99</v>
      </c>
      <c r="BA16" s="51">
        <v>0.46239999999999998</v>
      </c>
      <c r="BB16" s="54">
        <f t="shared" si="14"/>
        <v>0.4623655913978495</v>
      </c>
      <c r="BC16" s="55">
        <v>650</v>
      </c>
      <c r="BD16" s="50">
        <f t="shared" si="15"/>
        <v>11246.022000000003</v>
      </c>
      <c r="BE16" s="50">
        <f t="shared" si="16"/>
        <v>13975</v>
      </c>
    </row>
    <row r="17" spans="1:57" ht="59.25" customHeight="1" x14ac:dyDescent="0.35">
      <c r="A17" s="38"/>
      <c r="B17" s="39">
        <v>38</v>
      </c>
      <c r="C17" s="63"/>
      <c r="D17" s="38"/>
      <c r="E17" s="38"/>
      <c r="F17" s="38"/>
      <c r="G17" s="38" t="s">
        <v>57</v>
      </c>
      <c r="H17" s="38" t="s">
        <v>114</v>
      </c>
      <c r="I17" s="40" t="s">
        <v>91</v>
      </c>
      <c r="J17" s="40" t="s">
        <v>59</v>
      </c>
      <c r="K17" s="40" t="s">
        <v>115</v>
      </c>
      <c r="L17" s="41" t="s">
        <v>60</v>
      </c>
      <c r="M17" s="38" t="s">
        <v>99</v>
      </c>
      <c r="N17" s="38" t="s">
        <v>68</v>
      </c>
      <c r="O17" s="38"/>
      <c r="P17" s="59" t="s">
        <v>116</v>
      </c>
      <c r="Q17" s="38"/>
      <c r="R17" s="38" t="s">
        <v>61</v>
      </c>
      <c r="S17" s="42">
        <f>'[5]11.13 Miya updated cost '!G13</f>
        <v>83</v>
      </c>
      <c r="T17" s="43">
        <v>8.1</v>
      </c>
      <c r="U17" s="44">
        <f t="shared" si="0"/>
        <v>10.246913580246915</v>
      </c>
      <c r="V17" s="45">
        <v>10.25</v>
      </c>
      <c r="W17" s="11"/>
      <c r="X17" s="38" t="s">
        <v>62</v>
      </c>
      <c r="Y17" s="46">
        <v>44</v>
      </c>
      <c r="Z17" s="46">
        <v>41</v>
      </c>
      <c r="AA17" s="46">
        <v>28</v>
      </c>
      <c r="AB17" s="43">
        <v>5</v>
      </c>
      <c r="AC17" s="47">
        <v>2</v>
      </c>
      <c r="AD17" s="48">
        <f t="shared" si="1"/>
        <v>5.0512000000000001E-2</v>
      </c>
      <c r="AE17" s="49">
        <f t="shared" si="2"/>
        <v>2573.6458663287931</v>
      </c>
      <c r="AF17" s="38">
        <v>2250</v>
      </c>
      <c r="AG17" s="50">
        <f t="shared" si="3"/>
        <v>0.8742461538461539</v>
      </c>
      <c r="AH17" s="38" t="s">
        <v>63</v>
      </c>
      <c r="AI17" s="51">
        <v>0.42799999999999999</v>
      </c>
      <c r="AJ17" s="50">
        <f t="shared" si="4"/>
        <v>4.3869999999999996</v>
      </c>
      <c r="AK17" s="50">
        <f t="shared" si="5"/>
        <v>15.511246153846155</v>
      </c>
      <c r="AL17" s="51">
        <v>0</v>
      </c>
      <c r="AM17" s="50">
        <f t="shared" si="6"/>
        <v>0</v>
      </c>
      <c r="AN17" s="51">
        <v>0</v>
      </c>
      <c r="AO17" s="50">
        <f t="shared" si="7"/>
        <v>0</v>
      </c>
      <c r="AP17" s="51">
        <v>0</v>
      </c>
      <c r="AQ17" s="50">
        <f t="shared" si="8"/>
        <v>0</v>
      </c>
      <c r="AR17" s="38">
        <v>0</v>
      </c>
      <c r="AS17" s="51">
        <v>0</v>
      </c>
      <c r="AT17" s="50">
        <f t="shared" si="9"/>
        <v>0</v>
      </c>
      <c r="AU17" s="50">
        <f t="shared" si="10"/>
        <v>0</v>
      </c>
      <c r="AV17" s="50">
        <f t="shared" si="11"/>
        <v>15.511246153846155</v>
      </c>
      <c r="AW17" s="52">
        <f t="shared" si="12"/>
        <v>0.15006870389884081</v>
      </c>
      <c r="AX17" s="50">
        <f t="shared" si="13"/>
        <v>18.250784000000003</v>
      </c>
      <c r="AY17" s="61">
        <v>18.25</v>
      </c>
      <c r="AZ17" s="53">
        <v>34.99</v>
      </c>
      <c r="BA17" s="51">
        <v>0.47839999999999999</v>
      </c>
      <c r="BB17" s="54">
        <f t="shared" si="14"/>
        <v>0.47842240640182915</v>
      </c>
      <c r="BC17" s="55">
        <v>650</v>
      </c>
      <c r="BD17" s="50">
        <f t="shared" si="15"/>
        <v>10082.310000000001</v>
      </c>
      <c r="BE17" s="50">
        <f t="shared" si="16"/>
        <v>11862.5</v>
      </c>
    </row>
    <row r="18" spans="1:57" ht="59.25" customHeight="1" x14ac:dyDescent="0.35">
      <c r="A18" s="38"/>
      <c r="B18" s="39">
        <v>39</v>
      </c>
      <c r="C18" s="64"/>
      <c r="D18" s="38"/>
      <c r="E18" s="38"/>
      <c r="F18" s="38"/>
      <c r="G18" s="38" t="s">
        <v>57</v>
      </c>
      <c r="H18" s="40" t="s">
        <v>117</v>
      </c>
      <c r="I18" s="40" t="s">
        <v>91</v>
      </c>
      <c r="J18" s="40" t="s">
        <v>59</v>
      </c>
      <c r="K18" s="40" t="s">
        <v>115</v>
      </c>
      <c r="L18" s="41" t="s">
        <v>60</v>
      </c>
      <c r="M18" s="38" t="s">
        <v>97</v>
      </c>
      <c r="N18" s="38" t="s">
        <v>68</v>
      </c>
      <c r="O18" s="38"/>
      <c r="P18" s="59" t="s">
        <v>118</v>
      </c>
      <c r="Q18" s="38"/>
      <c r="R18" s="38" t="s">
        <v>61</v>
      </c>
      <c r="S18" s="42">
        <f>'[5]11.13 Miya updated cost '!G14</f>
        <v>95.5</v>
      </c>
      <c r="T18" s="43">
        <v>8.1</v>
      </c>
      <c r="U18" s="44">
        <f t="shared" si="0"/>
        <v>11.790123456790123</v>
      </c>
      <c r="V18" s="45">
        <v>11.79</v>
      </c>
      <c r="W18" s="11"/>
      <c r="X18" s="38" t="s">
        <v>62</v>
      </c>
      <c r="Y18" s="46">
        <v>44</v>
      </c>
      <c r="Z18" s="46">
        <v>41</v>
      </c>
      <c r="AA18" s="46">
        <v>30</v>
      </c>
      <c r="AB18" s="43">
        <v>5</v>
      </c>
      <c r="AC18" s="47">
        <v>2</v>
      </c>
      <c r="AD18" s="48">
        <f t="shared" si="1"/>
        <v>5.4120000000000001E-2</v>
      </c>
      <c r="AE18" s="49">
        <f t="shared" si="2"/>
        <v>2402.0694752402069</v>
      </c>
      <c r="AF18" s="38">
        <v>2250</v>
      </c>
      <c r="AG18" s="50">
        <f t="shared" si="3"/>
        <v>0.93669230769230771</v>
      </c>
      <c r="AH18" s="38" t="s">
        <v>63</v>
      </c>
      <c r="AI18" s="51">
        <v>0.42799999999999999</v>
      </c>
      <c r="AJ18" s="50">
        <f t="shared" si="4"/>
        <v>5.0461199999999993</v>
      </c>
      <c r="AK18" s="50">
        <f t="shared" si="5"/>
        <v>17.772812307692305</v>
      </c>
      <c r="AL18" s="51">
        <v>0</v>
      </c>
      <c r="AM18" s="50">
        <f t="shared" si="6"/>
        <v>0</v>
      </c>
      <c r="AN18" s="51">
        <v>0</v>
      </c>
      <c r="AO18" s="50">
        <f t="shared" si="7"/>
        <v>0</v>
      </c>
      <c r="AP18" s="51">
        <v>0</v>
      </c>
      <c r="AQ18" s="50">
        <f t="shared" si="8"/>
        <v>0</v>
      </c>
      <c r="AR18" s="38">
        <v>0</v>
      </c>
      <c r="AS18" s="51">
        <v>0</v>
      </c>
      <c r="AT18" s="50">
        <f t="shared" si="9"/>
        <v>0</v>
      </c>
      <c r="AU18" s="50">
        <f t="shared" si="10"/>
        <v>0</v>
      </c>
      <c r="AV18" s="50">
        <f t="shared" si="11"/>
        <v>17.772812307692305</v>
      </c>
      <c r="AW18" s="52">
        <f t="shared" si="12"/>
        <v>0.17335756708407882</v>
      </c>
      <c r="AX18" s="50">
        <f t="shared" si="13"/>
        <v>21.498624000000003</v>
      </c>
      <c r="AY18" s="61">
        <v>21.5</v>
      </c>
      <c r="AZ18" s="53">
        <v>39.99</v>
      </c>
      <c r="BA18" s="51">
        <v>0.46239999999999998</v>
      </c>
      <c r="BB18" s="54">
        <f t="shared" si="14"/>
        <v>0.4623655913978495</v>
      </c>
      <c r="BC18" s="55">
        <v>650</v>
      </c>
      <c r="BD18" s="50">
        <f t="shared" si="15"/>
        <v>11552.327999999998</v>
      </c>
      <c r="BE18" s="50">
        <f t="shared" si="16"/>
        <v>13975</v>
      </c>
    </row>
  </sheetData>
  <sheetProtection insertRows="0" deleteRows="0" sort="0"/>
  <protectedRanges>
    <protectedRange sqref="J2:K18 Q2:AW18 M19:BC260 B13:H14 B4:H4 B2:H3 B9:H10 B5:H8 B11:H12 B15:H18 B19:K260 BA2:BA18 M2:O18" name="Range1"/>
    <protectedRange sqref="AX2:AX18" name="Range1_1"/>
    <protectedRange sqref="BB2:BB18" name="Range1_2"/>
    <protectedRange sqref="L2:L263" name="Range1_3"/>
    <protectedRange sqref="I2:I18" name="Range1_4"/>
  </protectedRanges>
  <mergeCells count="7">
    <mergeCell ref="C9:C10"/>
    <mergeCell ref="C11:C12"/>
    <mergeCell ref="C15:C16"/>
    <mergeCell ref="C17:C18"/>
    <mergeCell ref="C2:C3"/>
    <mergeCell ref="C5:C6"/>
    <mergeCell ref="C7:C8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2025-12-03T10:02:08Z</dcterms:created>
  <dcterms:modified xsi:type="dcterms:W3CDTF">2025-12-03T10:10:03Z</dcterms:modified>
</cp:coreProperties>
</file>