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5" i="1" l="1"/>
  <c r="AO5" i="1" s="1"/>
  <c r="AS5" i="1"/>
  <c r="AJ5" i="1"/>
  <c r="AC5" i="1"/>
  <c r="AE5" i="1" s="1"/>
  <c r="AG5" i="1" s="1"/>
  <c r="U5" i="1"/>
  <c r="AZ4" i="1"/>
  <c r="BD4" i="1" s="1"/>
  <c r="AS4" i="1"/>
  <c r="AJ4" i="1"/>
  <c r="AE4" i="1"/>
  <c r="AG4" i="1" s="1"/>
  <c r="AC4" i="1"/>
  <c r="U4" i="1"/>
  <c r="AZ3" i="1"/>
  <c r="AV3" i="1" s="1"/>
  <c r="AS3" i="1"/>
  <c r="AJ3" i="1"/>
  <c r="AC3" i="1"/>
  <c r="AE3" i="1" s="1"/>
  <c r="AG3" i="1" s="1"/>
  <c r="U3" i="1"/>
  <c r="BD2" i="1"/>
  <c r="AZ2" i="1"/>
  <c r="AV2" i="1" s="1"/>
  <c r="AS2" i="1"/>
  <c r="AQ2" i="1"/>
  <c r="AO2" i="1"/>
  <c r="AJ2" i="1"/>
  <c r="AC2" i="1"/>
  <c r="AE2" i="1" s="1"/>
  <c r="AG2" i="1" s="1"/>
  <c r="U2" i="1"/>
  <c r="AQ3" i="1" l="1"/>
  <c r="AO3" i="1"/>
  <c r="BD3" i="1"/>
  <c r="AM2" i="1"/>
  <c r="AW2" i="1" s="1"/>
  <c r="AM3" i="1"/>
  <c r="AM5" i="1"/>
  <c r="AW3" i="1"/>
  <c r="AK4" i="1"/>
  <c r="AK2" i="1"/>
  <c r="AK3" i="1"/>
  <c r="AX3" i="1" s="1"/>
  <c r="BC3" i="1" s="1"/>
  <c r="AK5" i="1"/>
  <c r="AV5" i="1"/>
  <c r="AM4" i="1"/>
  <c r="AQ5" i="1"/>
  <c r="BD5" i="1"/>
  <c r="AV4" i="1"/>
  <c r="AO4" i="1"/>
  <c r="AQ4" i="1"/>
  <c r="AX2" i="1" l="1"/>
  <c r="AY3" i="1"/>
  <c r="AW5" i="1"/>
  <c r="AX5" i="1" s="1"/>
  <c r="BC5" i="1" s="1"/>
  <c r="AW4" i="1"/>
  <c r="AX4" i="1" s="1"/>
  <c r="BC4" i="1" s="1"/>
  <c r="AY2" i="1" l="1"/>
  <c r="BC2" i="1"/>
  <c r="AY5" i="1"/>
  <c r="AY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S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<sst xmlns="http://schemas.openxmlformats.org/spreadsheetml/2006/main" count="112" uniqueCount="77">
  <si>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</si>
  <si>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</si>
  <si>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</si>
  <si>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</si>
  <si>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</si>
  <si>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</si>
  <si>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</si>
  <si>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</si>
  <si>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</si>
  <si>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</si>
  <si>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</si>
  <si>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</si>
  <si>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</si>
  <si>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</si>
  <si>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</si>
  <si>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</si>
  <si>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</si>
  <si>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</si>
  <si>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</si>
  <si>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</si>
  <si>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</si>
  <si>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</si>
  <si>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</si>
  <si>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</si>
  <si>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</si>
  <si>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</si>
  <si>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</si>
  <si>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</si>
  <si>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</si>
  <si>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</si>
  <si>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</si>
  <si>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</si>
  <si>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</si>
  <si>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</si>
  <si>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</si>
  <si>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</si>
  <si>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</si>
  <si>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</si>
  <si>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</si>
  <si>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</si>
  <si>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</si>
  <si>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</si>
  <si>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</si>
  <si>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</si>
  <si>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</si>
  <si>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</si>
  <si>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</si>
  <si>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</si>
  <si>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</si>
  <si>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</si>
  <si>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</si>
  <si>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</si>
  <si>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Additional Customer Price</t>
  </si>
  <si>
    <t>Total Quantity</t>
  </si>
  <si>
    <t>Total Cost</t>
  </si>
  <si>
    <t>Total Sales</t>
  </si>
  <si>
    <t>Beautyrest</t>
    <phoneticPr fontId="8" type="noConversion"/>
  </si>
  <si>
    <t>Beautyrest 5.5%</t>
    <phoneticPr fontId="8" type="noConversion"/>
  </si>
  <si>
    <t>SHEET/SHEET SET</t>
  </si>
  <si>
    <t>90gsm Solid Satin</t>
    <phoneticPr fontId="8" type="noConversion"/>
  </si>
  <si>
    <t>100% Polyester 90gsm Solid Satin Sheet Set</t>
    <phoneticPr fontId="8" type="noConversion"/>
  </si>
  <si>
    <t>90gsm Solid Satin Sheet Set</t>
    <phoneticPr fontId="8" type="noConversion"/>
  </si>
  <si>
    <t>100% polyester,90gsm solid satin Sheet Set</t>
    <phoneticPr fontId="8" type="noConversion"/>
  </si>
  <si>
    <t>100% Polyester, Solid</t>
    <phoneticPr fontId="8" type="noConversion"/>
  </si>
  <si>
    <t>QUEEN: 90x102"/20x30"(2)/60x80"+12"</t>
  </si>
  <si>
    <t>OATMEAL</t>
    <phoneticPr fontId="8" type="noConversion"/>
  </si>
  <si>
    <t>BR20-5381</t>
    <phoneticPr fontId="9" type="noConversion"/>
  </si>
  <si>
    <t>Set</t>
    <phoneticPr fontId="8" type="noConversion"/>
  </si>
  <si>
    <t>Normal</t>
  </si>
  <si>
    <t>6302.32.2040</t>
  </si>
  <si>
    <t>KING: 108x102"/20x40"(2)/78x80"+12"</t>
  </si>
  <si>
    <t>BR20-5382</t>
  </si>
  <si>
    <t>HARBOR MIST</t>
    <phoneticPr fontId="8" type="noConversion"/>
  </si>
  <si>
    <t>BR20-5383</t>
  </si>
  <si>
    <t>90gsm Solid Satin Sheet Set</t>
  </si>
  <si>
    <t>100% Polyester, Solid</t>
  </si>
  <si>
    <t>BR20-5384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</si>
</sst>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&quot;$&quot;#,##0.00"/>
    <numFmt numFmtId="177" formatCode="0.0"/>
    <numFmt numFmtId="178" formatCode="0.000"/>
    <numFmt numFmtId="179" formatCode="_(* #,##0_);_(* \(#,##0\);_(* &quot;-&quot;??_);_(@_)"/>
    <numFmt numFmtId="180" formatCode="[$$-409]#,##0.00;\-[$$-409]#,##0.00"/>
    <numFmt numFmtId="181" formatCode="0.0000_ "/>
    <numFmt numFmtId="182" formatCode="_(* #,##0.00_);_(* \(#,##0.00\);_(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180" fontId="5" fillId="0" borderId="0"/>
    <xf numFmtId="9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180" fontId="5" fillId="0" borderId="0"/>
  </cellStyleXfs>
  <cellXfs count="57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0" fillId="0" borderId="0" xfId="0" applyAlignment="1">
      <alignment wrapText="1"/>
    </xf>
    <xf numFmtId="17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" fontId="1" fillId="0" borderId="2" xfId="2" applyNumberFormat="1" applyBorder="1" applyAlignment="1">
      <alignment wrapText="1"/>
    </xf>
    <xf numFmtId="176" fontId="1" fillId="0" borderId="2" xfId="2" applyNumberFormat="1" applyBorder="1" applyAlignment="1">
      <alignment wrapText="1"/>
    </xf>
    <xf numFmtId="0" fontId="3" fillId="0" borderId="2" xfId="2" applyFont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wrapText="1"/>
    </xf>
    <xf numFmtId="0" fontId="4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76" fontId="3" fillId="2" borderId="0" xfId="2" applyNumberFormat="1" applyFont="1" applyFill="1" applyAlignment="1">
      <alignment wrapText="1"/>
    </xf>
    <xf numFmtId="176" fontId="3" fillId="6" borderId="1" xfId="2" applyNumberFormat="1" applyFont="1" applyFill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177" fontId="3" fillId="0" borderId="2" xfId="2" applyNumberFormat="1" applyFont="1" applyBorder="1" applyAlignment="1">
      <alignment horizontal="center" wrapText="1"/>
    </xf>
    <xf numFmtId="2" fontId="3" fillId="0" borderId="2" xfId="2" applyNumberFormat="1" applyFont="1" applyBorder="1" applyAlignment="1">
      <alignment horizontal="center" wrapText="1"/>
    </xf>
    <xf numFmtId="1" fontId="3" fillId="0" borderId="2" xfId="2" applyNumberFormat="1" applyFont="1" applyBorder="1" applyAlignment="1">
      <alignment horizontal="center" wrapText="1"/>
    </xf>
    <xf numFmtId="178" fontId="6" fillId="0" borderId="2" xfId="3" applyNumberFormat="1" applyFont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6" fontId="6" fillId="0" borderId="2" xfId="3" applyNumberFormat="1" applyFont="1" applyBorder="1" applyAlignment="1">
      <alignment wrapText="1"/>
    </xf>
    <xf numFmtId="10" fontId="3" fillId="0" borderId="2" xfId="2" applyNumberFormat="1" applyFont="1" applyBorder="1" applyAlignment="1">
      <alignment horizontal="center" wrapText="1"/>
    </xf>
    <xf numFmtId="176" fontId="6" fillId="5" borderId="2" xfId="3" applyNumberFormat="1" applyFont="1" applyFill="1" applyBorder="1" applyAlignment="1">
      <alignment wrapText="1"/>
    </xf>
    <xf numFmtId="176" fontId="7" fillId="0" borderId="2" xfId="3" applyNumberFormat="1" applyFont="1" applyBorder="1" applyAlignment="1">
      <alignment wrapText="1"/>
    </xf>
    <xf numFmtId="176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6" fontId="7" fillId="7" borderId="2" xfId="3" applyNumberFormat="1" applyFont="1" applyFill="1" applyBorder="1" applyAlignment="1">
      <alignment wrapText="1"/>
    </xf>
    <xf numFmtId="176" fontId="7" fillId="3" borderId="1" xfId="3" applyNumberFormat="1" applyFont="1" applyFill="1" applyBorder="1" applyAlignment="1">
      <alignment wrapText="1"/>
    </xf>
    <xf numFmtId="0" fontId="1" fillId="0" borderId="2" xfId="2" applyBorder="1" applyAlignment="1">
      <alignment horizontal="center"/>
    </xf>
    <xf numFmtId="0" fontId="1" fillId="0" borderId="2" xfId="2" applyBorder="1"/>
    <xf numFmtId="0" fontId="1" fillId="0" borderId="2" xfId="2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176" fontId="1" fillId="0" borderId="1" xfId="2" applyNumberFormat="1" applyBorder="1" applyAlignment="1">
      <alignment horizontal="center" wrapText="1"/>
    </xf>
    <xf numFmtId="179" fontId="0" fillId="8" borderId="2" xfId="1" applyNumberFormat="1" applyFont="1" applyFill="1" applyBorder="1" applyAlignment="1">
      <alignment horizontal="center" vertical="center" wrapText="1"/>
    </xf>
    <xf numFmtId="179" fontId="0" fillId="0" borderId="2" xfId="1" applyNumberFormat="1" applyFont="1" applyFill="1" applyBorder="1" applyAlignment="1">
      <alignment horizontal="center" vertical="center" wrapText="1"/>
    </xf>
    <xf numFmtId="0" fontId="5" fillId="8" borderId="2" xfId="4" applyNumberFormat="1" applyFill="1" applyBorder="1" applyAlignment="1">
      <alignment wrapText="1"/>
    </xf>
    <xf numFmtId="181" fontId="1" fillId="9" borderId="2" xfId="2" applyNumberFormat="1" applyFill="1" applyBorder="1"/>
    <xf numFmtId="2" fontId="1" fillId="0" borderId="2" xfId="2" applyNumberFormat="1" applyBorder="1"/>
    <xf numFmtId="1" fontId="1" fillId="9" borderId="2" xfId="2" applyNumberFormat="1" applyFill="1" applyBorder="1"/>
    <xf numFmtId="3" fontId="1" fillId="0" borderId="2" xfId="2" applyNumberFormat="1" applyBorder="1"/>
    <xf numFmtId="176" fontId="1" fillId="9" borderId="2" xfId="2" applyNumberFormat="1" applyFill="1" applyBorder="1"/>
    <xf numFmtId="10" fontId="1" fillId="0" borderId="2" xfId="2" applyNumberFormat="1" applyBorder="1" applyAlignment="1">
      <alignment wrapText="1"/>
    </xf>
    <xf numFmtId="10" fontId="1" fillId="0" borderId="2" xfId="2" applyNumberFormat="1" applyBorder="1"/>
    <xf numFmtId="176" fontId="1" fillId="0" borderId="2" xfId="2" applyNumberFormat="1" applyBorder="1"/>
    <xf numFmtId="10" fontId="0" fillId="9" borderId="2" xfId="5" applyNumberFormat="1" applyFont="1" applyFill="1" applyBorder="1" applyAlignment="1"/>
    <xf numFmtId="176" fontId="0" fillId="0" borderId="2" xfId="0" applyNumberFormat="1" applyBorder="1" applyAlignment="1">
      <alignment wrapText="1"/>
    </xf>
    <xf numFmtId="0" fontId="1" fillId="0" borderId="0" xfId="2"/>
    <xf numFmtId="179" fontId="0" fillId="8" borderId="2" xfId="6" applyNumberFormat="1" applyFont="1" applyFill="1" applyBorder="1" applyAlignment="1">
      <alignment horizontal="center" vertical="center" wrapText="1"/>
    </xf>
    <xf numFmtId="177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78" fontId="1" fillId="0" borderId="0" xfId="2" applyNumberFormat="1" applyAlignment="1">
      <alignment wrapText="1"/>
    </xf>
    <xf numFmtId="176" fontId="0" fillId="0" borderId="0" xfId="0" applyNumberFormat="1" applyAlignment="1">
      <alignment wrapText="1"/>
    </xf>
  </cellXfs>
  <cellStyles count="8">
    <cellStyle name="Normal 2" xfId="2"/>
    <cellStyle name="Normal 2 18 2" xfId="3"/>
    <cellStyle name="Normal 2 2" xfId="7"/>
    <cellStyle name="Normal_2010 NY-showroom sheet set for JCP 0330" xfId="4"/>
    <cellStyle name="Percent 2" xfId="5"/>
    <cellStyle name="常规" xfId="0" builtinId="0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BR%2090gsm%20Satin%20Sheets%20Quote%20June%2012-9-2025%20commitment%20PO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8-2025"/>
      <sheetName val="ValueSelect"/>
      <sheetName val="Data"/>
    </sheetNames>
    <sheetDataSet>
      <sheetData sheetId="0"/>
      <sheetData sheetId="1"/>
      <sheetData sheetId="2">
        <row r="12">
          <cell r="I12">
            <v>5.07</v>
          </cell>
          <cell r="AG12">
            <v>9.27</v>
          </cell>
        </row>
        <row r="13">
          <cell r="I13">
            <v>5.9</v>
          </cell>
          <cell r="AG13">
            <v>10.73</v>
          </cell>
        </row>
        <row r="14">
          <cell r="I14">
            <v>5.07</v>
          </cell>
          <cell r="AG14">
            <v>9.27</v>
          </cell>
        </row>
        <row r="15">
          <cell r="I15">
            <v>5.9</v>
          </cell>
          <cell r="AG15">
            <v>10.73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topLeftCell="H1" zoomScale="99" zoomScaleNormal="99" workbookViewId="0">
      <selection activeCell="I12" sqref="I1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1.5703125" style="2" bestFit="1" customWidth="1"/>
    <col min="6" max="6" width="20.5703125" style="2" bestFit="1" customWidth="1"/>
    <col min="7" max="7" width="17.5703125" style="2" bestFit="1" customWidth="1"/>
    <col min="8" max="8" width="18" style="2" bestFit="1" customWidth="1"/>
    <col min="9" max="9" width="42.7109375" style="2" customWidth="1"/>
    <col min="10" max="10" width="32.5703125" style="2" customWidth="1"/>
    <col min="11" max="11" width="53.5703125" style="2" bestFit="1" customWidth="1"/>
    <col min="12" max="12" width="22.140625" style="2" bestFit="1" customWidth="1"/>
    <col min="13" max="13" width="44" style="2" bestFit="1" customWidth="1"/>
    <col min="14" max="14" width="14.42578125" style="2" customWidth="1"/>
    <col min="15" max="15" width="6.140625" style="2" customWidth="1"/>
    <col min="16" max="17" width="16.140625" style="2" customWidth="1"/>
    <col min="18" max="18" width="8.85546875" style="2" customWidth="1"/>
    <col min="19" max="19" width="8.5703125" style="3" customWidth="1"/>
    <col min="20" max="20" width="8.85546875" style="2" customWidth="1"/>
    <col min="21" max="21" width="8.85546875" style="4" customWidth="1"/>
    <col min="22" max="22" width="8.5703125" style="4" customWidth="1"/>
    <col min="23" max="23" width="9.42578125" style="2" customWidth="1"/>
    <col min="24" max="24" width="8.140625" style="52" customWidth="1"/>
    <col min="25" max="25" width="8.7109375" style="52" customWidth="1"/>
    <col min="26" max="26" width="7.140625" style="52" customWidth="1"/>
    <col min="27" max="27" width="9" style="53" customWidth="1"/>
    <col min="28" max="28" width="6.28515625" style="54" customWidth="1"/>
    <col min="29" max="29" width="10" style="55" customWidth="1"/>
    <col min="30" max="30" width="10" style="53" customWidth="1"/>
    <col min="31" max="31" width="9.85546875" style="54" customWidth="1"/>
    <col min="32" max="32" width="7.85546875" style="2" customWidth="1"/>
    <col min="33" max="33" width="8.85546875" style="4" customWidth="1"/>
    <col min="34" max="34" width="13.28515625" style="2" bestFit="1" customWidth="1"/>
    <col min="35" max="35" width="8.42578125" style="5" customWidth="1"/>
    <col min="36" max="36" width="9" style="4" customWidth="1"/>
    <col min="37" max="37" width="8.42578125" style="4" customWidth="1"/>
    <col min="38" max="38" width="7.85546875" style="5" customWidth="1"/>
    <col min="39" max="39" width="8.28515625" style="4" customWidth="1"/>
    <col min="40" max="40" width="11.5703125" style="5" customWidth="1"/>
    <col min="41" max="41" width="10.85546875" style="4" customWidth="1"/>
    <col min="42" max="42" width="8.140625" style="5" customWidth="1"/>
    <col min="43" max="43" width="9.28515625" style="4" customWidth="1"/>
    <col min="44" max="44" width="8.140625" style="5" customWidth="1"/>
    <col min="45" max="46" width="9.28515625" style="4" customWidth="1"/>
    <col min="47" max="47" width="8.140625" style="5" customWidth="1"/>
    <col min="48" max="48" width="9.28515625" style="4" customWidth="1"/>
    <col min="49" max="49" width="7.85546875" style="4" customWidth="1"/>
    <col min="50" max="50" width="9.5703125" style="4" customWidth="1"/>
    <col min="51" max="51" width="7.7109375" style="4" customWidth="1"/>
    <col min="52" max="52" width="12.140625" style="4" customWidth="1"/>
    <col min="53" max="53" width="10.140625" style="56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 x14ac:dyDescent="0.25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3" t="s">
        <v>18</v>
      </c>
      <c r="T1" s="12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7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22" t="s">
        <v>30</v>
      </c>
      <c r="AF1" s="8" t="s">
        <v>31</v>
      </c>
      <c r="AG1" s="23" t="s">
        <v>32</v>
      </c>
      <c r="AH1" s="8" t="s">
        <v>33</v>
      </c>
      <c r="AI1" s="24" t="s">
        <v>34</v>
      </c>
      <c r="AJ1" s="25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3" t="s">
        <v>48</v>
      </c>
      <c r="AX1" s="27" t="s">
        <v>49</v>
      </c>
      <c r="AY1" s="28" t="s">
        <v>50</v>
      </c>
      <c r="AZ1" s="29" t="s">
        <v>51</v>
      </c>
      <c r="BA1" s="30" t="s">
        <v>52</v>
      </c>
      <c r="BB1" s="8" t="s">
        <v>53</v>
      </c>
      <c r="BC1" s="23" t="s">
        <v>54</v>
      </c>
      <c r="BD1" s="23" t="s">
        <v>55</v>
      </c>
    </row>
    <row r="2" spans="1:56" s="50" customFormat="1" ht="15" customHeight="1" x14ac:dyDescent="0.25">
      <c r="A2" s="31">
        <v>1</v>
      </c>
      <c r="B2" s="32"/>
      <c r="C2" s="32"/>
      <c r="D2" s="32"/>
      <c r="E2" s="32" t="s">
        <v>56</v>
      </c>
      <c r="F2" s="32" t="s">
        <v>57</v>
      </c>
      <c r="G2" s="32" t="s">
        <v>58</v>
      </c>
      <c r="H2" s="33" t="s">
        <v>59</v>
      </c>
      <c r="I2" s="33" t="s">
        <v>60</v>
      </c>
      <c r="J2" s="33" t="s">
        <v>61</v>
      </c>
      <c r="K2" s="33" t="s">
        <v>62</v>
      </c>
      <c r="L2" s="33" t="s">
        <v>63</v>
      </c>
      <c r="M2" s="33" t="s">
        <v>64</v>
      </c>
      <c r="N2" s="33" t="s">
        <v>65</v>
      </c>
      <c r="O2" s="32"/>
      <c r="P2" s="34" t="s">
        <v>66</v>
      </c>
      <c r="Q2" s="35"/>
      <c r="R2" s="32"/>
      <c r="S2" s="35"/>
      <c r="T2" s="32" t="s">
        <v>67</v>
      </c>
      <c r="U2" s="36">
        <f>'[1]internal commitment'!I12</f>
        <v>5.07</v>
      </c>
      <c r="V2" s="7">
        <v>5.23</v>
      </c>
      <c r="W2" s="32" t="s">
        <v>68</v>
      </c>
      <c r="X2" s="37">
        <v>30</v>
      </c>
      <c r="Y2" s="38">
        <v>25</v>
      </c>
      <c r="Z2" s="37">
        <v>34</v>
      </c>
      <c r="AA2" s="39">
        <v>6.5</v>
      </c>
      <c r="AB2" s="6">
        <v>4</v>
      </c>
      <c r="AC2" s="40">
        <f>IF(X2="","",X2*Y2*Z2/1000000)</f>
        <v>2.5499999999999998E-2</v>
      </c>
      <c r="AD2" s="41">
        <v>56</v>
      </c>
      <c r="AE2" s="42">
        <f>IF(AB2="","",AD2/AC2*AB2)</f>
        <v>8784.3137254901958</v>
      </c>
      <c r="AF2" s="43">
        <v>3500</v>
      </c>
      <c r="AG2" s="44">
        <f>IF(ISERROR(AF2/AE2),"",AF2/AE2)</f>
        <v>0.3984375</v>
      </c>
      <c r="AH2" s="32" t="s">
        <v>69</v>
      </c>
      <c r="AI2" s="45">
        <v>0.314</v>
      </c>
      <c r="AJ2" s="44">
        <f>IF(ISERROR(V2*AI2),"",V2*AI2)</f>
        <v>1.6422200000000002</v>
      </c>
      <c r="AK2" s="44">
        <f>IF(ISERROR(V2+AG2+AJ2),"",V2+AG2+AJ2)</f>
        <v>7.2706575000000004</v>
      </c>
      <c r="AL2" s="46">
        <v>0</v>
      </c>
      <c r="AM2" s="44">
        <f t="shared" ref="AM2:AM5" si="0">IF(ISERROR(AZ2*AL2),"",AZ2*AL2)</f>
        <v>0</v>
      </c>
      <c r="AN2" s="46">
        <v>0</v>
      </c>
      <c r="AO2" s="44">
        <f t="shared" ref="AO2:AO5" si="1">IF(ISERROR(AZ2*AN2),"",AZ2*AN2)</f>
        <v>0</v>
      </c>
      <c r="AP2" s="46">
        <v>5.5E-2</v>
      </c>
      <c r="AQ2" s="44">
        <f>IF(ISERROR(AZ2*AP2),"",AZ2*AP2)</f>
        <v>0.50985000000000003</v>
      </c>
      <c r="AR2" s="46">
        <v>0</v>
      </c>
      <c r="AS2" s="44">
        <f>IF(ISERROR(V2*AR2),"",V2*AR2)</f>
        <v>0</v>
      </c>
      <c r="AT2" s="47">
        <v>0</v>
      </c>
      <c r="AU2" s="46">
        <v>0</v>
      </c>
      <c r="AV2" s="44">
        <f>IF(ISERROR(AZ2*AU2),"",AZ2*AU2)</f>
        <v>0</v>
      </c>
      <c r="AW2" s="44">
        <f>IF(ISERROR(AM2+AO2+AQ2+AS2+AV2),"",AM2+AO2+AQ2+AS2+AV2)</f>
        <v>0.50985000000000003</v>
      </c>
      <c r="AX2" s="44">
        <f t="shared" ref="AX2:AX5" si="2">IF(ISERROR(AK2+AW2),"",AK2+AW2)</f>
        <v>7.7805075000000006</v>
      </c>
      <c r="AY2" s="48">
        <f t="shared" ref="AY2:AY5" si="3">IF(ISERROR((AZ2-AX2)/AZ2),"",(AZ2-AX2)/AZ2)</f>
        <v>0.16067880258899667</v>
      </c>
      <c r="AZ2" s="7">
        <f>'[1]internal commitment'!AG12</f>
        <v>9.27</v>
      </c>
      <c r="BA2" s="49"/>
      <c r="BB2" s="33">
        <v>1902</v>
      </c>
      <c r="BC2" s="44">
        <f>IF(ISERROR(AX2*BB2),"",AX2*BB2)</f>
        <v>14798.525265</v>
      </c>
      <c r="BD2" s="44">
        <f>IF(ISERROR(AZ2*BB2),"",AZ2*BB2)</f>
        <v>17631.54</v>
      </c>
    </row>
    <row r="3" spans="1:56" s="50" customFormat="1" ht="16.5" customHeight="1" x14ac:dyDescent="0.25">
      <c r="A3" s="31">
        <v>2</v>
      </c>
      <c r="B3" s="32"/>
      <c r="C3" s="32"/>
      <c r="D3" s="32"/>
      <c r="E3" s="32" t="s">
        <v>56</v>
      </c>
      <c r="F3" s="32" t="s">
        <v>57</v>
      </c>
      <c r="G3" s="32" t="s">
        <v>58</v>
      </c>
      <c r="H3" s="33" t="s">
        <v>59</v>
      </c>
      <c r="I3" s="33" t="s">
        <v>60</v>
      </c>
      <c r="J3" s="33" t="s">
        <v>61</v>
      </c>
      <c r="K3" s="33" t="s">
        <v>62</v>
      </c>
      <c r="L3" s="33" t="s">
        <v>63</v>
      </c>
      <c r="M3" s="33" t="s">
        <v>70</v>
      </c>
      <c r="N3" s="33" t="s">
        <v>65</v>
      </c>
      <c r="O3" s="32"/>
      <c r="P3" s="34" t="s">
        <v>71</v>
      </c>
      <c r="Q3" s="35"/>
      <c r="R3" s="32"/>
      <c r="S3" s="35"/>
      <c r="T3" s="32" t="s">
        <v>67</v>
      </c>
      <c r="U3" s="36">
        <f>'[1]internal commitment'!I13</f>
        <v>5.9</v>
      </c>
      <c r="V3" s="7">
        <v>6.08</v>
      </c>
      <c r="W3" s="32" t="s">
        <v>68</v>
      </c>
      <c r="X3" s="37">
        <v>30</v>
      </c>
      <c r="Y3" s="38">
        <v>25</v>
      </c>
      <c r="Z3" s="51">
        <v>38</v>
      </c>
      <c r="AA3" s="39">
        <v>7.7</v>
      </c>
      <c r="AB3" s="6">
        <v>4</v>
      </c>
      <c r="AC3" s="40">
        <f t="shared" ref="AC3:AC5" si="4">IF(X3="","",X3*Y3*Z3/1000000)</f>
        <v>2.8500000000000001E-2</v>
      </c>
      <c r="AD3" s="41">
        <v>56</v>
      </c>
      <c r="AE3" s="42">
        <f t="shared" ref="AE3:AE5" si="5">IF(AB3="","",AD3/AC3*AB3)</f>
        <v>7859.6491228070172</v>
      </c>
      <c r="AF3" s="43">
        <v>3500</v>
      </c>
      <c r="AG3" s="44">
        <f t="shared" ref="AG3:AG5" si="6">IF(ISERROR(AF3/AE3),"",AF3/AE3)</f>
        <v>0.4453125</v>
      </c>
      <c r="AH3" s="32" t="s">
        <v>69</v>
      </c>
      <c r="AI3" s="45">
        <v>0.314</v>
      </c>
      <c r="AJ3" s="44">
        <f t="shared" ref="AJ3:AJ5" si="7">IF(ISERROR(V3*AI3),"",V3*AI3)</f>
        <v>1.9091199999999999</v>
      </c>
      <c r="AK3" s="44">
        <f t="shared" ref="AK3:AK5" si="8">IF(ISERROR(V3+AG3+AJ3),"",V3+AG3+AJ3)</f>
        <v>8.4344324999999998</v>
      </c>
      <c r="AL3" s="46">
        <v>0</v>
      </c>
      <c r="AM3" s="44">
        <f t="shared" si="0"/>
        <v>0</v>
      </c>
      <c r="AN3" s="46">
        <v>0</v>
      </c>
      <c r="AO3" s="44">
        <f t="shared" si="1"/>
        <v>0</v>
      </c>
      <c r="AP3" s="46">
        <v>5.5E-2</v>
      </c>
      <c r="AQ3" s="44">
        <f t="shared" ref="AQ3:AQ5" si="9">IF(ISERROR(AZ3*AP3),"",AZ3*AP3)</f>
        <v>0.59015000000000006</v>
      </c>
      <c r="AR3" s="46">
        <v>0</v>
      </c>
      <c r="AS3" s="44">
        <f t="shared" ref="AS3:AS5" si="10">IF(ISERROR(V3*AR3),"",V3*AR3)</f>
        <v>0</v>
      </c>
      <c r="AT3" s="47">
        <v>0</v>
      </c>
      <c r="AU3" s="46">
        <v>0</v>
      </c>
      <c r="AV3" s="44">
        <f t="shared" ref="AV3:AV5" si="11">IF(ISERROR(AZ3*AU3),"",AZ3*AU3)</f>
        <v>0</v>
      </c>
      <c r="AW3" s="44">
        <f t="shared" ref="AW3:AW5" si="12">IF(ISERROR(AM3+AO3+AQ3+AS3+AV3),"",AM3+AO3+AQ3+AS3+AV3)</f>
        <v>0.59015000000000006</v>
      </c>
      <c r="AX3" s="44">
        <f t="shared" si="2"/>
        <v>9.0245824999999993</v>
      </c>
      <c r="AY3" s="48">
        <f t="shared" si="3"/>
        <v>0.15893918918918928</v>
      </c>
      <c r="AZ3" s="7">
        <f>'[1]internal commitment'!AG13</f>
        <v>10.73</v>
      </c>
      <c r="BA3" s="49"/>
      <c r="BB3" s="33">
        <v>1394</v>
      </c>
      <c r="BC3" s="44">
        <f t="shared" ref="BC3:BC5" si="13">IF(ISERROR(AX3*BB3),"",AX3*BB3)</f>
        <v>12580.268005</v>
      </c>
      <c r="BD3" s="44">
        <f t="shared" ref="BD3:BD5" si="14">IF(ISERROR(AZ3*BB3),"",AZ3*BB3)</f>
        <v>14957.62</v>
      </c>
    </row>
    <row r="4" spans="1:56" s="50" customFormat="1" x14ac:dyDescent="0.25">
      <c r="A4" s="31">
        <v>3</v>
      </c>
      <c r="B4" s="32"/>
      <c r="C4" s="32"/>
      <c r="D4" s="32"/>
      <c r="E4" s="32" t="s">
        <v>56</v>
      </c>
      <c r="F4" s="32" t="s">
        <v>57</v>
      </c>
      <c r="G4" s="32" t="s">
        <v>58</v>
      </c>
      <c r="H4" s="33" t="s">
        <v>59</v>
      </c>
      <c r="I4" s="33" t="s">
        <v>60</v>
      </c>
      <c r="J4" s="33" t="s">
        <v>61</v>
      </c>
      <c r="K4" s="33" t="s">
        <v>62</v>
      </c>
      <c r="L4" s="33" t="s">
        <v>63</v>
      </c>
      <c r="M4" s="33" t="s">
        <v>64</v>
      </c>
      <c r="N4" s="33" t="s">
        <v>72</v>
      </c>
      <c r="O4" s="32"/>
      <c r="P4" s="34" t="s">
        <v>73</v>
      </c>
      <c r="Q4" s="35"/>
      <c r="R4" s="32"/>
      <c r="S4" s="35"/>
      <c r="T4" s="32" t="s">
        <v>67</v>
      </c>
      <c r="U4" s="36">
        <f>'[1]internal commitment'!I14</f>
        <v>5.07</v>
      </c>
      <c r="V4" s="7">
        <v>5.23</v>
      </c>
      <c r="W4" s="32" t="s">
        <v>68</v>
      </c>
      <c r="X4" s="37">
        <v>30</v>
      </c>
      <c r="Y4" s="38">
        <v>25</v>
      </c>
      <c r="Z4" s="37">
        <v>34</v>
      </c>
      <c r="AA4" s="39">
        <v>6.5</v>
      </c>
      <c r="AB4" s="6">
        <v>4</v>
      </c>
      <c r="AC4" s="40">
        <f t="shared" si="4"/>
        <v>2.5499999999999998E-2</v>
      </c>
      <c r="AD4" s="41">
        <v>56</v>
      </c>
      <c r="AE4" s="42">
        <f t="shared" si="5"/>
        <v>8784.3137254901958</v>
      </c>
      <c r="AF4" s="43">
        <v>3500</v>
      </c>
      <c r="AG4" s="44">
        <f t="shared" si="6"/>
        <v>0.3984375</v>
      </c>
      <c r="AH4" s="32" t="s">
        <v>69</v>
      </c>
      <c r="AI4" s="45">
        <v>0.314</v>
      </c>
      <c r="AJ4" s="44">
        <f t="shared" si="7"/>
        <v>1.6422200000000002</v>
      </c>
      <c r="AK4" s="44">
        <f t="shared" si="8"/>
        <v>7.2706575000000004</v>
      </c>
      <c r="AL4" s="46">
        <v>0</v>
      </c>
      <c r="AM4" s="44">
        <f t="shared" si="0"/>
        <v>0</v>
      </c>
      <c r="AN4" s="46">
        <v>0</v>
      </c>
      <c r="AO4" s="44">
        <f t="shared" si="1"/>
        <v>0</v>
      </c>
      <c r="AP4" s="46">
        <v>5.5E-2</v>
      </c>
      <c r="AQ4" s="44">
        <f t="shared" si="9"/>
        <v>0.50985000000000003</v>
      </c>
      <c r="AR4" s="46">
        <v>0</v>
      </c>
      <c r="AS4" s="44">
        <f t="shared" si="10"/>
        <v>0</v>
      </c>
      <c r="AT4" s="47">
        <v>0</v>
      </c>
      <c r="AU4" s="46">
        <v>0</v>
      </c>
      <c r="AV4" s="44">
        <f t="shared" si="11"/>
        <v>0</v>
      </c>
      <c r="AW4" s="44">
        <f t="shared" si="12"/>
        <v>0.50985000000000003</v>
      </c>
      <c r="AX4" s="44">
        <f t="shared" si="2"/>
        <v>7.7805075000000006</v>
      </c>
      <c r="AY4" s="48">
        <f t="shared" si="3"/>
        <v>0.16067880258899667</v>
      </c>
      <c r="AZ4" s="7">
        <f>'[1]internal commitment'!AG14</f>
        <v>9.27</v>
      </c>
      <c r="BA4" s="49"/>
      <c r="BB4" s="33">
        <v>1902</v>
      </c>
      <c r="BC4" s="44">
        <f t="shared" si="13"/>
        <v>14798.525265</v>
      </c>
      <c r="BD4" s="44">
        <f t="shared" si="14"/>
        <v>17631.54</v>
      </c>
    </row>
    <row r="5" spans="1:56" s="50" customFormat="1" x14ac:dyDescent="0.25">
      <c r="A5" s="31">
        <v>4</v>
      </c>
      <c r="B5" s="32"/>
      <c r="C5" s="32"/>
      <c r="D5" s="32"/>
      <c r="E5" s="32" t="s">
        <v>56</v>
      </c>
      <c r="F5" s="32" t="s">
        <v>57</v>
      </c>
      <c r="G5" s="32" t="s">
        <v>58</v>
      </c>
      <c r="H5" s="33" t="s">
        <v>59</v>
      </c>
      <c r="I5" s="33" t="s">
        <v>60</v>
      </c>
      <c r="J5" s="33" t="s">
        <v>74</v>
      </c>
      <c r="K5" s="33" t="s">
        <v>62</v>
      </c>
      <c r="L5" s="33" t="s">
        <v>75</v>
      </c>
      <c r="M5" s="33" t="s">
        <v>70</v>
      </c>
      <c r="N5" s="33" t="s">
        <v>72</v>
      </c>
      <c r="O5" s="32"/>
      <c r="P5" s="34" t="s">
        <v>76</v>
      </c>
      <c r="Q5" s="35"/>
      <c r="R5" s="32"/>
      <c r="S5" s="35"/>
      <c r="T5" s="32" t="s">
        <v>67</v>
      </c>
      <c r="U5" s="36">
        <f>'[1]internal commitment'!I15</f>
        <v>5.9</v>
      </c>
      <c r="V5" s="47">
        <v>6.08</v>
      </c>
      <c r="W5" s="32" t="s">
        <v>68</v>
      </c>
      <c r="X5" s="37">
        <v>30</v>
      </c>
      <c r="Y5" s="38">
        <v>25</v>
      </c>
      <c r="Z5" s="51">
        <v>38</v>
      </c>
      <c r="AA5" s="39">
        <v>7.7</v>
      </c>
      <c r="AB5" s="6">
        <v>4</v>
      </c>
      <c r="AC5" s="40">
        <f t="shared" si="4"/>
        <v>2.8500000000000001E-2</v>
      </c>
      <c r="AD5" s="41">
        <v>56</v>
      </c>
      <c r="AE5" s="42">
        <f t="shared" si="5"/>
        <v>7859.6491228070172</v>
      </c>
      <c r="AF5" s="43">
        <v>3500</v>
      </c>
      <c r="AG5" s="44">
        <f t="shared" si="6"/>
        <v>0.4453125</v>
      </c>
      <c r="AH5" s="32" t="s">
        <v>69</v>
      </c>
      <c r="AI5" s="45">
        <v>0.314</v>
      </c>
      <c r="AJ5" s="44">
        <f t="shared" si="7"/>
        <v>1.9091199999999999</v>
      </c>
      <c r="AK5" s="44">
        <f t="shared" si="8"/>
        <v>8.4344324999999998</v>
      </c>
      <c r="AL5" s="46">
        <v>0</v>
      </c>
      <c r="AM5" s="44">
        <f t="shared" si="0"/>
        <v>0</v>
      </c>
      <c r="AN5" s="46">
        <v>0</v>
      </c>
      <c r="AO5" s="44">
        <f t="shared" si="1"/>
        <v>0</v>
      </c>
      <c r="AP5" s="46">
        <v>5.5E-2</v>
      </c>
      <c r="AQ5" s="44">
        <f t="shared" si="9"/>
        <v>0.59015000000000006</v>
      </c>
      <c r="AR5" s="46">
        <v>0</v>
      </c>
      <c r="AS5" s="44">
        <f t="shared" si="10"/>
        <v>0</v>
      </c>
      <c r="AT5" s="47">
        <v>0</v>
      </c>
      <c r="AU5" s="46">
        <v>0</v>
      </c>
      <c r="AV5" s="44">
        <f t="shared" si="11"/>
        <v>0</v>
      </c>
      <c r="AW5" s="44">
        <f t="shared" si="12"/>
        <v>0.59015000000000006</v>
      </c>
      <c r="AX5" s="44">
        <f t="shared" si="2"/>
        <v>9.0245824999999993</v>
      </c>
      <c r="AY5" s="48">
        <f t="shared" si="3"/>
        <v>0.15893918918918928</v>
      </c>
      <c r="AZ5" s="7">
        <f>'[1]internal commitment'!AG15</f>
        <v>10.73</v>
      </c>
      <c r="BA5" s="49"/>
      <c r="BB5" s="33">
        <v>1200</v>
      </c>
      <c r="BC5" s="44">
        <f t="shared" si="13"/>
        <v>10829.499</v>
      </c>
      <c r="BD5" s="44">
        <f t="shared" si="14"/>
        <v>12876</v>
      </c>
    </row>
  </sheetData>
  <sheetProtection insertRows="0" deleteRows="0" sort="0"/>
  <protectedRanges>
    <protectedRange sqref="T2:T5 O2:O5 AJ2:AY5 Q2:R5 T6:U213 X6:AZ213 V5:V213 M6:R213 A6:D214 AG2:AG5 AC2:AE5 W2:W213 A2:H5 E6:K213" name="Range1"/>
    <protectedRange sqref="AF2:AF5" name="Range1_3"/>
    <protectedRange sqref="AH2:AH5" name="Range1_4"/>
    <protectedRange sqref="L6:L249" name="Range1_1"/>
    <protectedRange sqref="S2:S244" name="Range1_3_1"/>
    <protectedRange sqref="BA2:BA244" name="Range1_4_1"/>
    <protectedRange sqref="I2:I5" name="Range1_2_2"/>
    <protectedRange sqref="J2:J5" name="Range1_2_3"/>
    <protectedRange sqref="K2:L5" name="Range1_1_1"/>
    <protectedRange sqref="M2:M5" name="Range1_7"/>
    <protectedRange sqref="N2:N5" name="Range1_8"/>
    <protectedRange sqref="V2:V4" name="Range1_9"/>
    <protectedRange sqref="BB2:BB5" name="Range1_6_1"/>
    <protectedRange sqref="AI2:AI5" name="Range1_4_2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G2:G5</xm:sqref>
        </x14:dataValidation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[1]Data!#REF!</xm:f>
          </x14:formula1>
          <xm:sqref>T2:T5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2025-12-09T06:06:55Z</dcterms:created>
  <dcterms:modified xsi:type="dcterms:W3CDTF">2025-12-09T06:07:27Z</dcterms:modified>
</cp:coreProperties>
</file>