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GBBB">'[3]317-TOP'!#REF!</definedName>
    <definedName name="HGHG">'[3]317-TOP'!#REF!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6" i="1" l="1"/>
  <c r="BO6" i="1" s="1"/>
  <c r="BQ6" i="1" s="1"/>
  <c r="BJ6" i="1"/>
  <c r="BC6" i="1"/>
  <c r="AZ6" i="1"/>
  <c r="AW6" i="1"/>
  <c r="AT6" i="1"/>
  <c r="AR6" i="1"/>
  <c r="AP6" i="1"/>
  <c r="AL6" i="1"/>
  <c r="AM6" i="1" s="1"/>
  <c r="AF6" i="1"/>
  <c r="AH6" i="1" s="1"/>
  <c r="AJ6" i="1" s="1"/>
  <c r="BN5" i="1"/>
  <c r="BO5" i="1" s="1"/>
  <c r="BQ5" i="1" s="1"/>
  <c r="BJ5" i="1"/>
  <c r="BC5" i="1"/>
  <c r="AZ5" i="1"/>
  <c r="AW5" i="1"/>
  <c r="AT5" i="1"/>
  <c r="AR5" i="1"/>
  <c r="AP5" i="1"/>
  <c r="AM5" i="1"/>
  <c r="AL5" i="1"/>
  <c r="AF5" i="1"/>
  <c r="AH5" i="1" s="1"/>
  <c r="AJ5" i="1" s="1"/>
  <c r="BN4" i="1"/>
  <c r="BO4" i="1" s="1"/>
  <c r="BQ4" i="1" s="1"/>
  <c r="BJ4" i="1"/>
  <c r="BC4" i="1"/>
  <c r="AZ4" i="1"/>
  <c r="AW4" i="1"/>
  <c r="AT4" i="1"/>
  <c r="AR4" i="1"/>
  <c r="AP4" i="1"/>
  <c r="AL4" i="1"/>
  <c r="AM4" i="1" s="1"/>
  <c r="AF4" i="1"/>
  <c r="AH4" i="1" s="1"/>
  <c r="AJ4" i="1" s="1"/>
  <c r="BN3" i="1"/>
  <c r="BO3" i="1" s="1"/>
  <c r="BQ3" i="1" s="1"/>
  <c r="BJ3" i="1"/>
  <c r="BC3" i="1"/>
  <c r="AZ3" i="1"/>
  <c r="AW3" i="1"/>
  <c r="AT3" i="1"/>
  <c r="AR3" i="1"/>
  <c r="AP3" i="1"/>
  <c r="AL3" i="1"/>
  <c r="AM3" i="1" s="1"/>
  <c r="AF3" i="1"/>
  <c r="AH3" i="1" s="1"/>
  <c r="AJ3" i="1" s="1"/>
  <c r="BN2" i="1"/>
  <c r="BO2" i="1" s="1"/>
  <c r="BQ2" i="1" s="1"/>
  <c r="BJ2" i="1"/>
  <c r="BC2" i="1"/>
  <c r="AZ2" i="1"/>
  <c r="AW2" i="1"/>
  <c r="AT2" i="1"/>
  <c r="AR2" i="1"/>
  <c r="AP2" i="1"/>
  <c r="AM2" i="1"/>
  <c r="AL2" i="1"/>
  <c r="AF2" i="1"/>
  <c r="AH2" i="1" s="1"/>
  <c r="AJ2" i="1" s="1"/>
  <c r="BD4" i="1" l="1"/>
  <c r="BE4" i="1" s="1"/>
  <c r="BD6" i="1"/>
  <c r="BE6" i="1" s="1"/>
  <c r="BD3" i="1"/>
  <c r="BE3" i="1" s="1"/>
  <c r="BD2" i="1"/>
  <c r="BE2" i="1" s="1"/>
  <c r="BF2" i="1" s="1"/>
  <c r="BD5" i="1"/>
  <c r="BE5" i="1" s="1"/>
  <c r="BP5" i="1"/>
  <c r="BF5" i="1"/>
  <c r="BF4" i="1"/>
  <c r="BP4" i="1"/>
  <c r="AN5" i="1"/>
  <c r="BH5" i="1"/>
  <c r="BK5" i="1" s="1"/>
  <c r="AN3" i="1"/>
  <c r="BH3" i="1"/>
  <c r="BK3" i="1" s="1"/>
  <c r="BP6" i="1"/>
  <c r="BF6" i="1"/>
  <c r="BF3" i="1"/>
  <c r="BP3" i="1"/>
  <c r="BH4" i="1"/>
  <c r="BK4" i="1" s="1"/>
  <c r="AN4" i="1"/>
  <c r="BH6" i="1"/>
  <c r="BK6" i="1" s="1"/>
  <c r="AN6" i="1"/>
  <c r="BH2" i="1"/>
  <c r="BK2" i="1" s="1"/>
  <c r="AN2" i="1"/>
  <c r="BP2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<sst xmlns="http://schemas.openxmlformats.org/spreadsheetml/2006/main" count="158" uniqueCount="105">
  <si>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</si>
  <si>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</si>
  <si>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</si>
  <si>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</si>
  <si>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</si>
  <si>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</si>
  <si>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</si>
  <si>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</si>
  <si>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</si>
  <si>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</si>
  <si>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</si>
  <si>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</si>
  <si>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</si>
  <si>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</si>
  <si>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</si>
  <si>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</si>
  <si>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</si>
  <si>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</si>
  <si>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</si>
  <si>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</si>
  <si>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</si>
  <si>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</si>
  <si>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</si>
  <si>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</si>
  <si>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</si>
  <si>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</si>
  <si>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</si>
  <si>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</si>
  <si>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</si>
  <si>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</si>
  <si>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</si>
  <si>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</si>
  <si>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</si>
  <si>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</si>
  <si>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</si>
  <si>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</si>
  <si>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</si>
  <si>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</si>
  <si>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</si>
  <si>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</si>
  <si>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</si>
  <si>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</si>
  <si>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</si>
  <si>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</si>
  <si>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</si>
  <si>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</si>
  <si>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</si>
  <si>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</si>
  <si>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</si>
  <si>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</si>
  <si>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</si>
  <si>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</si>
  <si>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</si>
  <si>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</si>
  <si>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</si>
  <si>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</si>
  <si>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</si>
  <si>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</si>
  <si>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</si>
  <si>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</si>
  <si>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</si>
  <si>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</si>
  <si>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</si>
  <si>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</si>
  <si>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</si>
  <si>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</si>
  <si>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</si>
  <si>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</si>
  <si>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</si>
  <si>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</si>
  <si>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</si>
  <si>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</si>
  <si>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</si>
  <si>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Laura Ashley</t>
  </si>
  <si>
    <t>Laura Ashley 5%</t>
  </si>
  <si>
    <t>Shower Curtain</t>
  </si>
  <si>
    <r>
      <t xml:space="preserve">Faye toile 
</t>
    </r>
    <r>
      <rPr>
        <b/>
        <sz val="12"/>
        <color rgb="FFFF0000"/>
        <rFont val="Arial"/>
        <family val="2"/>
      </rPr>
      <t>Opt 1</t>
    </r>
  </si>
  <si>
    <t>SINGLE Shower Curtain</t>
  </si>
  <si>
    <t>Shower Curtain</t>
    <phoneticPr fontId="2" type="noConversion"/>
  </si>
  <si>
    <r>
      <t xml:space="preserve">100% Cotton 20x10/76x28 Duck </t>
    </r>
    <r>
      <rPr>
        <b/>
        <sz val="11"/>
        <rFont val="Arial"/>
        <family val="2"/>
      </rPr>
      <t>160gsm</t>
    </r>
    <r>
      <rPr>
        <sz val="1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Without Trim</t>
    </r>
  </si>
  <si>
    <t>100% Cotton</t>
  </si>
  <si>
    <t>72x72"</t>
  </si>
  <si>
    <t>Blush</t>
  </si>
  <si>
    <t>LA70-0379</t>
    <phoneticPr fontId="2" type="noConversion"/>
  </si>
  <si>
    <t>Piece</t>
  </si>
  <si>
    <t>Normal</t>
  </si>
  <si>
    <t>6303.91.0010</t>
  </si>
  <si>
    <t>Karachi</t>
  </si>
  <si>
    <t>Pakistan</t>
  </si>
  <si>
    <t>MK</t>
  </si>
  <si>
    <r>
      <t xml:space="preserve">Faye toile 
</t>
    </r>
    <r>
      <rPr>
        <b/>
        <sz val="12"/>
        <color rgb="FFFF0000"/>
        <rFont val="Arial"/>
        <family val="2"/>
      </rPr>
      <t>Opt 2</t>
    </r>
  </si>
  <si>
    <r>
      <t xml:space="preserve">100% Cotton 20x10/76x28 Duck </t>
    </r>
    <r>
      <rPr>
        <b/>
        <sz val="11"/>
        <rFont val="Arial"/>
        <family val="2"/>
      </rPr>
      <t>160gsm</t>
    </r>
    <r>
      <rPr>
        <sz val="1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Pom Pom Trim on 3 sides</t>
    </r>
  </si>
  <si>
    <t>LA70-0380</t>
  </si>
  <si>
    <r>
      <t xml:space="preserve">Faye toile 
</t>
    </r>
    <r>
      <rPr>
        <b/>
        <sz val="12"/>
        <color rgb="FFFF0000"/>
        <rFont val="Arial"/>
        <family val="2"/>
      </rPr>
      <t>Opt 3</t>
    </r>
  </si>
  <si>
    <r>
      <t xml:space="preserve">100% Cotton 20x10/76x28 Duck </t>
    </r>
    <r>
      <rPr>
        <b/>
        <sz val="11"/>
        <rFont val="Arial"/>
        <family val="2"/>
      </rPr>
      <t>160gsm</t>
    </r>
    <r>
      <rPr>
        <sz val="1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 xml:space="preserve"> 2cm Scallop Trim on 3 sides</t>
    </r>
  </si>
  <si>
    <t>LA70-0381</t>
  </si>
  <si>
    <t>Pricilla’s bows</t>
  </si>
  <si>
    <r>
      <t>55% Cotton 45% Polyester 16PCx10CTN Slub+300D/76x30 Dobby</t>
    </r>
    <r>
      <rPr>
        <b/>
        <sz val="11"/>
        <rFont val="Arial"/>
        <family val="2"/>
      </rPr>
      <t xml:space="preserve"> 180gsm</t>
    </r>
    <r>
      <rPr>
        <sz val="1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 xml:space="preserve">   </t>
    </r>
  </si>
  <si>
    <t>55% Cotton &amp; 45% Polyester</t>
  </si>
  <si>
    <t>Blue</t>
  </si>
  <si>
    <t>LA70-0382</t>
  </si>
  <si>
    <t>Otterham garden</t>
  </si>
  <si>
    <r>
      <t xml:space="preserve">100% Cotton 20x10/76x28 Duck </t>
    </r>
    <r>
      <rPr>
        <b/>
        <sz val="11"/>
        <rFont val="Arial"/>
        <family val="2"/>
      </rPr>
      <t>160gsm</t>
    </r>
    <r>
      <rPr>
        <sz val="11"/>
        <rFont val="Arial"/>
        <family val="2"/>
      </rPr>
      <t xml:space="preserve"> 
</t>
    </r>
  </si>
  <si>
    <t>Multi</t>
  </si>
  <si>
    <t>LA70-0383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</si>
</sst>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.0%"/>
    <numFmt numFmtId="182" formatCode="_(* #,##0.00_);_(* \(#,##0.00\);_(* &quot;-&quot;??_);_(@_)"/>
    <numFmt numFmtId="183" formatCode="_(* #,##0_);_(* \(#,##0\);_(* &quot;-&quot;??_);_(@_)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177"/>
    </font>
    <font>
      <sz val="11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5" fillId="0" borderId="0"/>
    <xf numFmtId="179" fontId="8" fillId="0" borderId="0"/>
    <xf numFmtId="179" fontId="8" fillId="0" borderId="0"/>
    <xf numFmtId="179" fontId="14" fillId="0" borderId="0">
      <alignment vertical="center"/>
    </xf>
    <xf numFmtId="179" fontId="14" fillId="0" borderId="0">
      <alignment vertical="center"/>
    </xf>
    <xf numFmtId="179" fontId="16" fillId="0" borderId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79" fontId="16" fillId="0" borderId="0"/>
    <xf numFmtId="179" fontId="5" fillId="0" borderId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4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77" fontId="3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178" fontId="6" fillId="0" borderId="4" xfId="2" applyNumberFormat="1" applyFont="1" applyBorder="1" applyAlignment="1">
      <alignment wrapText="1"/>
    </xf>
    <xf numFmtId="2" fontId="7" fillId="0" borderId="4" xfId="2" applyNumberFormat="1" applyFont="1" applyBorder="1" applyAlignment="1">
      <alignment wrapText="1"/>
    </xf>
    <xf numFmtId="1" fontId="6" fillId="0" borderId="4" xfId="2" applyNumberFormat="1" applyFont="1" applyBorder="1" applyAlignment="1">
      <alignment wrapText="1"/>
    </xf>
    <xf numFmtId="176" fontId="6" fillId="0" borderId="4" xfId="2" applyNumberFormat="1" applyFont="1" applyBorder="1" applyAlignment="1">
      <alignment wrapText="1"/>
    </xf>
    <xf numFmtId="10" fontId="3" fillId="0" borderId="4" xfId="0" applyNumberFormat="1" applyFont="1" applyBorder="1" applyAlignment="1">
      <alignment horizontal="center" wrapText="1"/>
    </xf>
    <xf numFmtId="176" fontId="6" fillId="5" borderId="4" xfId="2" applyNumberFormat="1" applyFont="1" applyFill="1" applyBorder="1" applyAlignment="1">
      <alignment wrapText="1"/>
    </xf>
    <xf numFmtId="176" fontId="7" fillId="0" borderId="4" xfId="2" applyNumberFormat="1" applyFont="1" applyBorder="1" applyAlignment="1">
      <alignment wrapText="1"/>
    </xf>
    <xf numFmtId="176" fontId="6" fillId="3" borderId="4" xfId="2" applyNumberFormat="1" applyFont="1" applyFill="1" applyBorder="1" applyAlignment="1">
      <alignment wrapText="1"/>
    </xf>
    <xf numFmtId="10" fontId="6" fillId="3" borderId="4" xfId="2" applyNumberFormat="1" applyFont="1" applyFill="1" applyBorder="1" applyAlignment="1">
      <alignment wrapText="1"/>
    </xf>
    <xf numFmtId="176" fontId="7" fillId="7" borderId="4" xfId="2" applyNumberFormat="1" applyFont="1" applyFill="1" applyBorder="1" applyAlignment="1">
      <alignment wrapText="1"/>
    </xf>
    <xf numFmtId="176" fontId="3" fillId="3" borderId="4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left" vertical="center"/>
    </xf>
    <xf numFmtId="179" fontId="9" fillId="0" borderId="4" xfId="3" applyFont="1" applyBorder="1" applyAlignment="1">
      <alignment horizontal="left" vertical="center" wrapText="1"/>
    </xf>
    <xf numFmtId="179" fontId="11" fillId="0" borderId="4" xfId="4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1" applyBorder="1" applyAlignment="1">
      <alignment horizontal="left" vertical="center" wrapText="1"/>
    </xf>
    <xf numFmtId="179" fontId="11" fillId="0" borderId="4" xfId="3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179" fontId="1" fillId="5" borderId="4" xfId="5" applyFont="1" applyFill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176" fontId="0" fillId="5" borderId="1" xfId="0" applyNumberFormat="1" applyFill="1" applyBorder="1" applyAlignment="1">
      <alignment horizontal="left" vertical="center"/>
    </xf>
    <xf numFmtId="0" fontId="15" fillId="8" borderId="4" xfId="6" applyNumberFormat="1" applyFont="1" applyFill="1" applyBorder="1" applyAlignment="1">
      <alignment horizontal="left" vertical="center" wrapText="1"/>
    </xf>
    <xf numFmtId="0" fontId="11" fillId="0" borderId="4" xfId="7" applyNumberFormat="1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center"/>
    </xf>
    <xf numFmtId="178" fontId="0" fillId="9" borderId="4" xfId="0" applyNumberFormat="1" applyFill="1" applyBorder="1" applyAlignment="1">
      <alignment horizontal="left" vertical="center"/>
    </xf>
    <xf numFmtId="1" fontId="0" fillId="9" borderId="4" xfId="0" applyNumberFormat="1" applyFill="1" applyBorder="1" applyAlignment="1">
      <alignment horizontal="left" vertical="center"/>
    </xf>
    <xf numFmtId="3" fontId="0" fillId="0" borderId="4" xfId="0" applyNumberFormat="1" applyBorder="1" applyAlignment="1">
      <alignment horizontal="left" vertical="center"/>
    </xf>
    <xf numFmtId="176" fontId="0" fillId="9" borderId="4" xfId="0" applyNumberFormat="1" applyFill="1" applyBorder="1" applyAlignment="1">
      <alignment horizontal="left" vertical="center"/>
    </xf>
    <xf numFmtId="179" fontId="11" fillId="0" borderId="4" xfId="5" applyFont="1" applyBorder="1" applyAlignment="1">
      <alignment horizontal="left" vertical="center"/>
    </xf>
    <xf numFmtId="181" fontId="11" fillId="0" borderId="4" xfId="8" applyNumberFormat="1" applyFont="1" applyBorder="1" applyAlignment="1">
      <alignment horizontal="left" vertical="center"/>
    </xf>
    <xf numFmtId="10" fontId="0" fillId="0" borderId="4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10" fontId="0" fillId="9" borderId="4" xfId="9" applyNumberFormat="1" applyFont="1" applyFill="1" applyBorder="1" applyAlignment="1">
      <alignment horizontal="left" vertical="center"/>
    </xf>
    <xf numFmtId="176" fontId="12" fillId="5" borderId="4" xfId="3" applyNumberFormat="1" applyFont="1" applyFill="1" applyBorder="1" applyAlignment="1">
      <alignment horizontal="left" vertical="center"/>
    </xf>
    <xf numFmtId="176" fontId="11" fillId="0" borderId="4" xfId="3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 wrapText="1"/>
    </xf>
    <xf numFmtId="1" fontId="11" fillId="0" borderId="4" xfId="10" applyNumberFormat="1" applyFont="1" applyFill="1" applyBorder="1" applyAlignment="1">
      <alignment horizontal="left" vertical="center"/>
    </xf>
    <xf numFmtId="3" fontId="0" fillId="9" borderId="4" xfId="0" applyNumberFormat="1" applyFill="1" applyBorder="1" applyAlignment="1">
      <alignment horizontal="left" vertical="center"/>
    </xf>
    <xf numFmtId="183" fontId="11" fillId="0" borderId="4" xfId="1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9" fillId="5" borderId="4" xfId="3" applyFont="1" applyFill="1" applyBorder="1" applyAlignment="1">
      <alignment horizontal="left" vertical="center" wrapText="1"/>
    </xf>
    <xf numFmtId="179" fontId="11" fillId="5" borderId="4" xfId="4" applyFont="1" applyFill="1" applyBorder="1" applyAlignment="1">
      <alignment horizontal="left" vertical="center" wrapText="1"/>
    </xf>
    <xf numFmtId="176" fontId="13" fillId="5" borderId="4" xfId="3" applyNumberFormat="1" applyFont="1" applyFill="1" applyBorder="1" applyAlignment="1">
      <alignment horizontal="left" vertical="center"/>
    </xf>
    <xf numFmtId="0" fontId="11" fillId="0" borderId="4" xfId="12" applyNumberFormat="1" applyFont="1" applyBorder="1" applyAlignment="1">
      <alignment horizontal="left" vertical="center" wrapText="1"/>
    </xf>
    <xf numFmtId="176" fontId="12" fillId="5" borderId="2" xfId="12" applyNumberFormat="1" applyFont="1" applyFill="1" applyBorder="1" applyAlignment="1">
      <alignment horizontal="left" vertical="center" wrapText="1"/>
    </xf>
    <xf numFmtId="176" fontId="11" fillId="0" borderId="3" xfId="13" applyNumberFormat="1" applyFont="1" applyBorder="1" applyAlignment="1">
      <alignment horizontal="left"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4">
    <cellStyle name="Comma 2" xfId="11"/>
    <cellStyle name="Comma 8 3 2" xfId="10"/>
    <cellStyle name="Normal 2" xfId="1"/>
    <cellStyle name="Normal 2 18 2" xfId="2"/>
    <cellStyle name="Normal 2 2" xfId="3"/>
    <cellStyle name="Normal 3" xfId="5"/>
    <cellStyle name="Percent 2" xfId="9"/>
    <cellStyle name="Percent 3" xfId="8"/>
    <cellStyle name="常规" xfId="0" builtinId="0"/>
    <cellStyle name="常规 10" xfId="6"/>
    <cellStyle name="常规_quotation-Mercury  3.22.2011 (for BBB)_BBB Spring 12 Styleout Belize - Heather 102111" xfId="4"/>
    <cellStyle name="样式 1" xfId="7"/>
    <cellStyle name="样式 1 34 2" xfId="13"/>
    <cellStyle name="样式 1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134698</xdr:colOff>
      <xdr:row>1</xdr:row>
      <xdr:rowOff>609377</xdr:rowOff>
    </xdr:from>
    <xdr:ext cx="374650" cy="521615"/>
    <xdr:pic>
      <xdr:nvPicPr>
        <xdr:cNvPr id="2" name="Picture 1">
          <a:extLst>
            <a:ext uri="{FF2B5EF4-FFF2-40B4-BE49-F238E27FC236}">
              <a16:creationId xmlns:a16="http://schemas.microsoft.com/office/drawing/2014/main" xmlns="" id="{6824294A-242A-4D05-938C-D2775763B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0973" y="2228627"/>
          <a:ext cx="374650" cy="521615"/>
        </a:xfrm>
        <a:prstGeom prst="rect">
          <a:avLst/>
        </a:prstGeom>
      </xdr:spPr>
    </xdr:pic>
    <xdr:clientData/>
  </xdr:oneCellAnchor>
  <xdr:twoCellAnchor editAs="oneCell">
    <xdr:from>
      <xdr:col>1</xdr:col>
      <xdr:colOff>595964</xdr:colOff>
      <xdr:row>1</xdr:row>
      <xdr:rowOff>198839</xdr:rowOff>
    </xdr:from>
    <xdr:to>
      <xdr:col>1</xdr:col>
      <xdr:colOff>1814467</xdr:colOff>
      <xdr:row>1</xdr:row>
      <xdr:rowOff>1118809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A419765-AEC2-45AD-B22F-34ECAC9B7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239" y="1818089"/>
          <a:ext cx="1218503" cy="919970"/>
        </a:xfrm>
        <a:prstGeom prst="rect">
          <a:avLst/>
        </a:prstGeom>
      </xdr:spPr>
    </xdr:pic>
    <xdr:clientData/>
  </xdr:twoCellAnchor>
  <xdr:oneCellAnchor>
    <xdr:from>
      <xdr:col>1</xdr:col>
      <xdr:colOff>153940</xdr:colOff>
      <xdr:row>2</xdr:row>
      <xdr:rowOff>598346</xdr:rowOff>
    </xdr:from>
    <xdr:ext cx="353079" cy="491583"/>
    <xdr:pic>
      <xdr:nvPicPr>
        <xdr:cNvPr id="4" name="Picture 3">
          <a:extLst>
            <a:ext uri="{FF2B5EF4-FFF2-40B4-BE49-F238E27FC236}">
              <a16:creationId xmlns:a16="http://schemas.microsoft.com/office/drawing/2014/main" xmlns="" id="{E5A00969-936B-4F2F-9446-F0F740AD7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0215" y="3484421"/>
          <a:ext cx="353079" cy="491583"/>
        </a:xfrm>
        <a:prstGeom prst="rect">
          <a:avLst/>
        </a:prstGeom>
      </xdr:spPr>
    </xdr:pic>
    <xdr:clientData/>
  </xdr:oneCellAnchor>
  <xdr:twoCellAnchor editAs="oneCell">
    <xdr:from>
      <xdr:col>1</xdr:col>
      <xdr:colOff>572140</xdr:colOff>
      <xdr:row>2</xdr:row>
      <xdr:rowOff>115454</xdr:rowOff>
    </xdr:from>
    <xdr:to>
      <xdr:col>1</xdr:col>
      <xdr:colOff>1770014</xdr:colOff>
      <xdr:row>2</xdr:row>
      <xdr:rowOff>1019849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CBF4316-D526-4AFF-BFFD-C0257D1A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415" y="3001529"/>
          <a:ext cx="1197874" cy="904395"/>
        </a:xfrm>
        <a:prstGeom prst="rect">
          <a:avLst/>
        </a:prstGeom>
      </xdr:spPr>
    </xdr:pic>
    <xdr:clientData/>
  </xdr:twoCellAnchor>
  <xdr:twoCellAnchor editAs="oneCell">
    <xdr:from>
      <xdr:col>1</xdr:col>
      <xdr:colOff>1536094</xdr:colOff>
      <xdr:row>2</xdr:row>
      <xdr:rowOff>375685</xdr:rowOff>
    </xdr:from>
    <xdr:to>
      <xdr:col>1</xdr:col>
      <xdr:colOff>1880474</xdr:colOff>
      <xdr:row>2</xdr:row>
      <xdr:rowOff>1180202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FE6C5EEC-D52A-406B-97D3-85F83DE31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2369" y="3261760"/>
          <a:ext cx="344380" cy="804517"/>
        </a:xfrm>
        <a:prstGeom prst="rect">
          <a:avLst/>
        </a:prstGeom>
      </xdr:spPr>
    </xdr:pic>
    <xdr:clientData/>
  </xdr:twoCellAnchor>
  <xdr:oneCellAnchor>
    <xdr:from>
      <xdr:col>1</xdr:col>
      <xdr:colOff>147526</xdr:colOff>
      <xdr:row>3</xdr:row>
      <xdr:rowOff>534207</xdr:rowOff>
    </xdr:from>
    <xdr:ext cx="372371" cy="518442"/>
    <xdr:pic>
      <xdr:nvPicPr>
        <xdr:cNvPr id="7" name="Picture 6">
          <a:extLst>
            <a:ext uri="{FF2B5EF4-FFF2-40B4-BE49-F238E27FC236}">
              <a16:creationId xmlns:a16="http://schemas.microsoft.com/office/drawing/2014/main" xmlns="" id="{8001DDAB-76C3-43D1-89D8-404790D6D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3801" y="4687107"/>
          <a:ext cx="372371" cy="518442"/>
        </a:xfrm>
        <a:prstGeom prst="rect">
          <a:avLst/>
        </a:prstGeom>
      </xdr:spPr>
    </xdr:pic>
    <xdr:clientData/>
  </xdr:oneCellAnchor>
  <xdr:twoCellAnchor editAs="oneCell">
    <xdr:from>
      <xdr:col>1</xdr:col>
      <xdr:colOff>531561</xdr:colOff>
      <xdr:row>3</xdr:row>
      <xdr:rowOff>166767</xdr:rowOff>
    </xdr:from>
    <xdr:to>
      <xdr:col>1</xdr:col>
      <xdr:colOff>1657697</xdr:colOff>
      <xdr:row>3</xdr:row>
      <xdr:rowOff>1017000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37150035-EFED-450D-A70E-8D5E3649F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7836" y="4319667"/>
          <a:ext cx="1126136" cy="850233"/>
        </a:xfrm>
        <a:prstGeom prst="rect">
          <a:avLst/>
        </a:prstGeom>
      </xdr:spPr>
    </xdr:pic>
    <xdr:clientData/>
  </xdr:twoCellAnchor>
  <xdr:oneCellAnchor>
    <xdr:from>
      <xdr:col>1</xdr:col>
      <xdr:colOff>1454544</xdr:colOff>
      <xdr:row>3</xdr:row>
      <xdr:rowOff>487475</xdr:rowOff>
    </xdr:from>
    <xdr:ext cx="363621" cy="647830"/>
    <xdr:pic>
      <xdr:nvPicPr>
        <xdr:cNvPr id="9" name="Picture 8">
          <a:extLst>
            <a:ext uri="{FF2B5EF4-FFF2-40B4-BE49-F238E27FC236}">
              <a16:creationId xmlns:a16="http://schemas.microsoft.com/office/drawing/2014/main" xmlns="" id="{6B2291AA-EECF-49E6-8408-0DFEC6038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0819" y="4640375"/>
          <a:ext cx="363621" cy="647830"/>
        </a:xfrm>
        <a:prstGeom prst="rect">
          <a:avLst/>
        </a:prstGeom>
      </xdr:spPr>
    </xdr:pic>
    <xdr:clientData/>
  </xdr:oneCellAnchor>
  <xdr:oneCellAnchor>
    <xdr:from>
      <xdr:col>1</xdr:col>
      <xdr:colOff>134697</xdr:colOff>
      <xdr:row>4</xdr:row>
      <xdr:rowOff>485641</xdr:rowOff>
    </xdr:from>
    <xdr:ext cx="418921" cy="544961"/>
    <xdr:pic>
      <xdr:nvPicPr>
        <xdr:cNvPr id="10" name="Picture 9">
          <a:extLst>
            <a:ext uri="{FF2B5EF4-FFF2-40B4-BE49-F238E27FC236}">
              <a16:creationId xmlns:a16="http://schemas.microsoft.com/office/drawing/2014/main" xmlns="" id="{64C93EAA-F4C1-4D8D-B3FC-E76952679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5905366"/>
          <a:ext cx="418921" cy="544961"/>
        </a:xfrm>
        <a:prstGeom prst="rect">
          <a:avLst/>
        </a:prstGeom>
      </xdr:spPr>
    </xdr:pic>
    <xdr:clientData/>
  </xdr:oneCellAnchor>
  <xdr:twoCellAnchor editAs="oneCell">
    <xdr:from>
      <xdr:col>1</xdr:col>
      <xdr:colOff>688624</xdr:colOff>
      <xdr:row>4</xdr:row>
      <xdr:rowOff>147526</xdr:rowOff>
    </xdr:from>
    <xdr:to>
      <xdr:col>1</xdr:col>
      <xdr:colOff>1736938</xdr:colOff>
      <xdr:row>4</xdr:row>
      <xdr:rowOff>962122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C3DE9FC-6D8F-4FE4-81C1-7DE36C427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4899" y="5567251"/>
          <a:ext cx="1048314" cy="814596"/>
        </a:xfrm>
        <a:prstGeom prst="rect">
          <a:avLst/>
        </a:prstGeom>
      </xdr:spPr>
    </xdr:pic>
    <xdr:clientData/>
  </xdr:twoCellAnchor>
  <xdr:oneCellAnchor>
    <xdr:from>
      <xdr:col>1</xdr:col>
      <xdr:colOff>82667</xdr:colOff>
      <xdr:row>5</xdr:row>
      <xdr:rowOff>487475</xdr:rowOff>
    </xdr:from>
    <xdr:ext cx="405029" cy="563911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3CFA557F-5FF1-47B7-9D26-C5CA98CA95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8942" y="7174025"/>
          <a:ext cx="405029" cy="563911"/>
        </a:xfrm>
        <a:prstGeom prst="rect">
          <a:avLst/>
        </a:prstGeom>
      </xdr:spPr>
    </xdr:pic>
    <xdr:clientData/>
  </xdr:oneCellAnchor>
  <xdr:twoCellAnchor editAs="oneCell">
    <xdr:from>
      <xdr:col>1</xdr:col>
      <xdr:colOff>817710</xdr:colOff>
      <xdr:row>5</xdr:row>
      <xdr:rowOff>51312</xdr:rowOff>
    </xdr:from>
    <xdr:to>
      <xdr:col>1</xdr:col>
      <xdr:colOff>1658281</xdr:colOff>
      <xdr:row>5</xdr:row>
      <xdr:rowOff>1115105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E2D7DE9-1B5E-4E47-9AFD-F9676458E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3985" y="6737862"/>
          <a:ext cx="840571" cy="10637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Pak%20SC%20Feb%202026%20DI%20Commitment%20Sheet%20-%2020251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Feb 2026 DI Quote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6"/>
  <sheetViews>
    <sheetView tabSelected="1" zoomScale="83" zoomScaleNormal="83" workbookViewId="0">
      <selection activeCell="F3" sqref="F3"/>
    </sheetView>
  </sheetViews>
  <sheetFormatPr defaultColWidth="9.140625" defaultRowHeight="15" x14ac:dyDescent="0.25"/>
  <cols>
    <col min="1" max="1" width="10.140625" style="1" customWidth="1"/>
    <col min="2" max="2" width="28.42578125" style="2" customWidth="1"/>
    <col min="3" max="3" width="8.42578125" style="2" customWidth="1"/>
    <col min="4" max="4" width="18" style="2" customWidth="1"/>
    <col min="5" max="5" width="20.5703125" style="2" customWidth="1"/>
    <col min="6" max="6" width="17.5703125" style="2" customWidth="1"/>
    <col min="7" max="7" width="14.42578125" style="2" customWidth="1"/>
    <col min="8" max="9" width="13.5703125" style="2" customWidth="1"/>
    <col min="10" max="10" width="29.85546875" style="2" customWidth="1"/>
    <col min="11" max="11" width="12" style="3" customWidth="1"/>
    <col min="12" max="12" width="10.28515625" style="2" customWidth="1"/>
    <col min="13" max="13" width="12.140625" style="2" customWidth="1"/>
    <col min="14" max="14" width="4.42578125" style="2" hidden="1" customWidth="1"/>
    <col min="15" max="15" width="4.28515625" style="2" hidden="1" customWidth="1"/>
    <col min="16" max="16" width="7" style="2" hidden="1" customWidth="1"/>
    <col min="17" max="17" width="17.140625" style="2" customWidth="1"/>
    <col min="18" max="19" width="8.85546875" style="2" customWidth="1"/>
    <col min="20" max="21" width="8.5703125" style="5" customWidth="1"/>
    <col min="22" max="23" width="9.42578125" style="2" customWidth="1"/>
    <col min="24" max="24" width="8.140625" style="69" customWidth="1"/>
    <col min="25" max="25" width="8.7109375" style="69" customWidth="1"/>
    <col min="26" max="26" width="8.5703125" style="69" customWidth="1"/>
    <col min="27" max="27" width="8.140625" style="69" customWidth="1"/>
    <col min="28" max="28" width="8.7109375" style="69" customWidth="1"/>
    <col min="29" max="29" width="7.140625" style="69" customWidth="1"/>
    <col min="30" max="30" width="9" style="6" customWidth="1"/>
    <col min="31" max="31" width="6.28515625" style="70" customWidth="1"/>
    <col min="32" max="32" width="10" style="71" customWidth="1"/>
    <col min="33" max="33" width="10" style="6" customWidth="1"/>
    <col min="34" max="34" width="9.85546875" style="70" customWidth="1"/>
    <col min="35" max="35" width="11.5703125" style="2" customWidth="1"/>
    <col min="36" max="36" width="8.85546875" style="5" customWidth="1"/>
    <col min="37" max="37" width="16.7109375" style="2" customWidth="1"/>
    <col min="38" max="38" width="8.42578125" style="4" customWidth="1"/>
    <col min="39" max="39" width="11.5703125" style="5" customWidth="1"/>
    <col min="40" max="40" width="10.85546875" style="5" customWidth="1"/>
    <col min="41" max="41" width="8.140625" style="4" customWidth="1"/>
    <col min="42" max="42" width="9.28515625" style="5" customWidth="1"/>
    <col min="43" max="43" width="8.140625" style="4" customWidth="1"/>
    <col min="44" max="44" width="9.28515625" style="5" customWidth="1"/>
    <col min="45" max="45" width="8.140625" style="4" customWidth="1"/>
    <col min="46" max="47" width="9.28515625" style="5" customWidth="1"/>
    <col min="48" max="48" width="11.5703125" style="4" customWidth="1"/>
    <col min="49" max="49" width="10.85546875" style="5" customWidth="1"/>
    <col min="50" max="50" width="9.28515625" style="5" customWidth="1"/>
    <col min="51" max="51" width="11.5703125" style="4" customWidth="1"/>
    <col min="52" max="52" width="10.85546875" style="5" customWidth="1"/>
    <col min="53" max="53" width="9.28515625" style="5" customWidth="1"/>
    <col min="54" max="54" width="11.5703125" style="4" customWidth="1"/>
    <col min="55" max="55" width="10.85546875" style="5" customWidth="1"/>
    <col min="56" max="56" width="7.85546875" style="5" customWidth="1"/>
    <col min="57" max="57" width="9.5703125" style="5" customWidth="1"/>
    <col min="58" max="58" width="7.7109375" style="5" customWidth="1"/>
    <col min="59" max="59" width="9.5703125" style="5" customWidth="1"/>
    <col min="60" max="60" width="12.140625" style="5" customWidth="1"/>
    <col min="61" max="61" width="9.140625" style="2" customWidth="1"/>
    <col min="62" max="62" width="11.85546875" style="2" customWidth="1"/>
    <col min="63" max="63" width="14.140625" style="2" customWidth="1"/>
    <col min="64" max="64" width="10.140625" style="5" customWidth="1"/>
    <col min="65" max="65" width="9.140625" style="2"/>
    <col min="66" max="66" width="9.140625" style="6"/>
    <col min="67" max="67" width="9.140625" style="2"/>
    <col min="68" max="68" width="11.85546875" style="5" customWidth="1"/>
    <col min="69" max="69" width="11.42578125" style="5" customWidth="1"/>
    <col min="70" max="16384" width="9.140625" style="2"/>
  </cols>
  <sheetData>
    <row r="1" spans="1:73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2" t="s">
        <v>18</v>
      </c>
      <c r="T1" s="13" t="s">
        <v>19</v>
      </c>
      <c r="U1" s="14" t="s">
        <v>20</v>
      </c>
      <c r="V1" s="15" t="s">
        <v>21</v>
      </c>
      <c r="W1" s="7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21" t="s">
        <v>33</v>
      </c>
      <c r="AI1" s="7" t="s">
        <v>34</v>
      </c>
      <c r="AJ1" s="22" t="s">
        <v>35</v>
      </c>
      <c r="AK1" s="7" t="s">
        <v>36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3" t="s">
        <v>44</v>
      </c>
      <c r="AT1" s="22" t="s">
        <v>45</v>
      </c>
      <c r="AU1" s="25" t="s">
        <v>46</v>
      </c>
      <c r="AV1" s="23" t="s">
        <v>47</v>
      </c>
      <c r="AW1" s="22" t="s">
        <v>48</v>
      </c>
      <c r="AX1" s="25" t="s">
        <v>49</v>
      </c>
      <c r="AY1" s="23" t="s">
        <v>50</v>
      </c>
      <c r="AZ1" s="22" t="s">
        <v>51</v>
      </c>
      <c r="BA1" s="25" t="s">
        <v>52</v>
      </c>
      <c r="BB1" s="23" t="s">
        <v>53</v>
      </c>
      <c r="BC1" s="22" t="s">
        <v>54</v>
      </c>
      <c r="BD1" s="22" t="s">
        <v>55</v>
      </c>
      <c r="BE1" s="26" t="s">
        <v>56</v>
      </c>
      <c r="BF1" s="27" t="s">
        <v>57</v>
      </c>
      <c r="BG1" s="28" t="s">
        <v>58</v>
      </c>
      <c r="BH1" s="27" t="s">
        <v>59</v>
      </c>
      <c r="BI1" s="29" t="s">
        <v>60</v>
      </c>
      <c r="BJ1" s="27" t="s">
        <v>61</v>
      </c>
      <c r="BK1" s="27" t="s">
        <v>62</v>
      </c>
      <c r="BL1" s="30" t="s">
        <v>63</v>
      </c>
      <c r="BM1" s="7" t="s">
        <v>64</v>
      </c>
      <c r="BN1" s="17" t="s">
        <v>65</v>
      </c>
      <c r="BO1" s="22" t="s">
        <v>66</v>
      </c>
      <c r="BP1" s="22" t="s">
        <v>67</v>
      </c>
      <c r="BQ1" s="22" t="s">
        <v>68</v>
      </c>
      <c r="BR1" s="31" t="s">
        <v>69</v>
      </c>
      <c r="BS1" s="32" t="s">
        <v>70</v>
      </c>
      <c r="BT1" s="32" t="s">
        <v>71</v>
      </c>
      <c r="BU1" s="32" t="s">
        <v>72</v>
      </c>
    </row>
    <row r="2" spans="1:73" s="62" customFormat="1" ht="99.95" customHeight="1" x14ac:dyDescent="0.25">
      <c r="A2" s="33">
        <v>1</v>
      </c>
      <c r="B2" s="33"/>
      <c r="C2" s="33"/>
      <c r="D2" s="33" t="s">
        <v>73</v>
      </c>
      <c r="E2" s="33" t="s">
        <v>74</v>
      </c>
      <c r="F2" s="33" t="s">
        <v>75</v>
      </c>
      <c r="G2" s="34" t="s">
        <v>76</v>
      </c>
      <c r="H2" s="35" t="s">
        <v>77</v>
      </c>
      <c r="I2" s="36" t="s">
        <v>78</v>
      </c>
      <c r="J2" s="35" t="s">
        <v>79</v>
      </c>
      <c r="K2" s="37" t="s">
        <v>80</v>
      </c>
      <c r="L2" s="38" t="s">
        <v>81</v>
      </c>
      <c r="M2" s="36" t="s">
        <v>82</v>
      </c>
      <c r="N2" s="36"/>
      <c r="O2" s="33"/>
      <c r="P2" s="39"/>
      <c r="Q2" s="40" t="s">
        <v>83</v>
      </c>
      <c r="R2" s="41"/>
      <c r="S2" s="36" t="s">
        <v>84</v>
      </c>
      <c r="T2" s="42"/>
      <c r="U2" s="43">
        <v>3.9</v>
      </c>
      <c r="V2" s="33" t="s">
        <v>85</v>
      </c>
      <c r="W2" s="33"/>
      <c r="X2" s="44">
        <v>39</v>
      </c>
      <c r="Y2" s="45">
        <v>28</v>
      </c>
      <c r="Z2" s="45">
        <v>18</v>
      </c>
      <c r="AA2" s="44">
        <v>39</v>
      </c>
      <c r="AB2" s="45">
        <v>28</v>
      </c>
      <c r="AC2" s="45">
        <v>18</v>
      </c>
      <c r="AD2" s="46">
        <v>6</v>
      </c>
      <c r="AE2" s="45">
        <v>4</v>
      </c>
      <c r="AF2" s="47">
        <f>IF(AA2="","",AA2*AB2*AC2/1000000)</f>
        <v>1.9656E-2</v>
      </c>
      <c r="AG2" s="46">
        <v>53</v>
      </c>
      <c r="AH2" s="48">
        <f>IF(AE2="","",AG2/AF2*AE2)</f>
        <v>10785.510785510785</v>
      </c>
      <c r="AI2" s="49">
        <v>3000</v>
      </c>
      <c r="AJ2" s="50">
        <f>AI2/AH2</f>
        <v>0.27815094339622642</v>
      </c>
      <c r="AK2" s="51" t="s">
        <v>86</v>
      </c>
      <c r="AL2" s="52">
        <f>10.3%+19%</f>
        <v>0.29300000000000004</v>
      </c>
      <c r="AM2" s="50">
        <f>IF(ISERROR(BG2*AL2),"",BG2*AL2)</f>
        <v>1.5968500000000003</v>
      </c>
      <c r="AN2" s="50">
        <f>IF(ISERROR(U2+AJ2+AM2),"",U2+AJ2+AM2)</f>
        <v>5.7750009433962273</v>
      </c>
      <c r="AO2" s="53">
        <v>0</v>
      </c>
      <c r="AP2" s="50">
        <f t="shared" ref="AP2:AP6" si="0">IF(ISERROR(BG2*AO2),"",BG2*AO2)</f>
        <v>0</v>
      </c>
      <c r="AQ2" s="53">
        <v>0.06</v>
      </c>
      <c r="AR2" s="50">
        <f>IF(ISERROR(BG2*AQ2),"",BG2*AQ2)</f>
        <v>0.32700000000000001</v>
      </c>
      <c r="AS2" s="53">
        <v>0</v>
      </c>
      <c r="AT2" s="50">
        <f>IF(ISERROR(BG2*AS2),"",BG2*AS2)</f>
        <v>0</v>
      </c>
      <c r="AU2" s="54">
        <v>0</v>
      </c>
      <c r="AV2" s="53">
        <v>0</v>
      </c>
      <c r="AW2" s="50">
        <f>IF(ISERROR(BG2*AV2),"",BG2*AV2)</f>
        <v>0</v>
      </c>
      <c r="AX2" s="54">
        <v>0</v>
      </c>
      <c r="AY2" s="53">
        <v>0</v>
      </c>
      <c r="AZ2" s="50">
        <f>IF(ISERROR(BG2*AY2),"",BG2*AY2)</f>
        <v>0</v>
      </c>
      <c r="BA2" s="54">
        <v>0</v>
      </c>
      <c r="BB2" s="53">
        <v>0</v>
      </c>
      <c r="BC2" s="50">
        <f>IF(ISERROR(BG2*BB2),"",BG2*BB2)</f>
        <v>0</v>
      </c>
      <c r="BD2" s="50">
        <f>IF(ISERROR(AP2++AR2+AT2+AW2+AZ2+BC2),"",AP2++AR2+AT2+AW2+AZ2+BC2)</f>
        <v>0.32700000000000001</v>
      </c>
      <c r="BE2" s="50">
        <f>IF(ISERROR(U2+BD2),"",U2+BD2)</f>
        <v>4.2270000000000003</v>
      </c>
      <c r="BF2" s="55">
        <f t="shared" ref="BF2:BF6" si="1">IF(ISERROR((BG2-BE2)/BG2),"",(BG2-BE2)/BG2)</f>
        <v>0.2244036697247706</v>
      </c>
      <c r="BG2" s="56">
        <v>5.45</v>
      </c>
      <c r="BH2" s="50">
        <f>IF(ISERROR(AJ2+AM2+BG2),"",AJ2+AM2+BG2)</f>
        <v>7.3250009433962271</v>
      </c>
      <c r="BI2" s="57">
        <v>16.989999999999998</v>
      </c>
      <c r="BJ2" s="55">
        <f>IF(ISERROR((BI2-BG2)/BI2),"",(BI2-BG2)/BI2)</f>
        <v>0.67922307239552682</v>
      </c>
      <c r="BK2" s="55">
        <f>IF(ISERROR((BI2-BH2)/BI2),"",(BI2-BH2)/BI2)</f>
        <v>0.56886398214265876</v>
      </c>
      <c r="BL2" s="58"/>
      <c r="BM2" s="59">
        <v>1000</v>
      </c>
      <c r="BN2" s="46">
        <f>4/16</f>
        <v>0.25</v>
      </c>
      <c r="BO2" s="60">
        <f>IF(ISERROR(BM2*BN2),"",BM2*BN2)</f>
        <v>250</v>
      </c>
      <c r="BP2" s="50">
        <f>IF(ISERROR(BE2*BO2),"",BE2*BO2)</f>
        <v>1056.75</v>
      </c>
      <c r="BQ2" s="50">
        <f>IF(ISERROR(BG2*BO2),"",BG2*BO2)</f>
        <v>1362.5</v>
      </c>
      <c r="BR2" s="33"/>
      <c r="BS2" s="61" t="s">
        <v>87</v>
      </c>
      <c r="BT2" s="62" t="s">
        <v>88</v>
      </c>
      <c r="BU2" s="61" t="s">
        <v>89</v>
      </c>
    </row>
    <row r="3" spans="1:73" s="62" customFormat="1" ht="99.95" customHeight="1" x14ac:dyDescent="0.25">
      <c r="A3" s="33">
        <v>2</v>
      </c>
      <c r="B3" s="33"/>
      <c r="C3" s="33"/>
      <c r="D3" s="33" t="s">
        <v>73</v>
      </c>
      <c r="E3" s="33" t="s">
        <v>74</v>
      </c>
      <c r="F3" s="33" t="s">
        <v>75</v>
      </c>
      <c r="G3" s="63" t="s">
        <v>90</v>
      </c>
      <c r="H3" s="35" t="s">
        <v>77</v>
      </c>
      <c r="I3" s="36" t="s">
        <v>75</v>
      </c>
      <c r="J3" s="64" t="s">
        <v>91</v>
      </c>
      <c r="K3" s="37" t="s">
        <v>80</v>
      </c>
      <c r="L3" s="38" t="s">
        <v>81</v>
      </c>
      <c r="M3" s="36" t="s">
        <v>82</v>
      </c>
      <c r="N3" s="36"/>
      <c r="O3" s="33"/>
      <c r="P3" s="39"/>
      <c r="Q3" s="40" t="s">
        <v>92</v>
      </c>
      <c r="R3" s="41"/>
      <c r="S3" s="36" t="s">
        <v>84</v>
      </c>
      <c r="T3" s="42"/>
      <c r="U3" s="43">
        <v>4.78</v>
      </c>
      <c r="V3" s="33" t="s">
        <v>85</v>
      </c>
      <c r="W3" s="33"/>
      <c r="X3" s="44">
        <v>39</v>
      </c>
      <c r="Y3" s="45">
        <v>28</v>
      </c>
      <c r="Z3" s="45">
        <v>18</v>
      </c>
      <c r="AA3" s="44">
        <v>39</v>
      </c>
      <c r="AB3" s="45">
        <v>28</v>
      </c>
      <c r="AC3" s="45">
        <v>18</v>
      </c>
      <c r="AD3" s="46">
        <v>6</v>
      </c>
      <c r="AE3" s="45">
        <v>4</v>
      </c>
      <c r="AF3" s="47">
        <f t="shared" ref="AF3:AF6" si="2">IF(AA3="","",AA3*AB3*AC3/1000000)</f>
        <v>1.9656E-2</v>
      </c>
      <c r="AG3" s="46">
        <v>53</v>
      </c>
      <c r="AH3" s="48">
        <f t="shared" ref="AH3:AH6" si="3">IF(AE3="","",AG3/AF3*AE3)</f>
        <v>10785.510785510785</v>
      </c>
      <c r="AI3" s="49">
        <v>3000</v>
      </c>
      <c r="AJ3" s="50">
        <f t="shared" ref="AJ3:AJ6" si="4">AI3/AH3</f>
        <v>0.27815094339622642</v>
      </c>
      <c r="AK3" s="51" t="s">
        <v>86</v>
      </c>
      <c r="AL3" s="52">
        <f t="shared" ref="AL3:AL6" si="5">10.3%+19%</f>
        <v>0.29300000000000004</v>
      </c>
      <c r="AM3" s="50">
        <f t="shared" ref="AM3:AM6" si="6">IF(ISERROR(BG3*AL3),"",BG3*AL3)</f>
        <v>1.9777500000000003</v>
      </c>
      <c r="AN3" s="50">
        <f t="shared" ref="AN3:AN6" si="7">IF(ISERROR(U3+AJ3+AM3),"",U3+AJ3+AM3)</f>
        <v>7.0359009433962267</v>
      </c>
      <c r="AO3" s="53">
        <v>0</v>
      </c>
      <c r="AP3" s="50">
        <f t="shared" si="0"/>
        <v>0</v>
      </c>
      <c r="AQ3" s="53">
        <v>0.06</v>
      </c>
      <c r="AR3" s="50">
        <f t="shared" ref="AR3:AR6" si="8">IF(ISERROR(BG3*AQ3),"",BG3*AQ3)</f>
        <v>0.40499999999999997</v>
      </c>
      <c r="AS3" s="53">
        <v>0</v>
      </c>
      <c r="AT3" s="50">
        <f t="shared" ref="AT3:AT6" si="9">IF(ISERROR(BG3*AS3),"",BG3*AS3)</f>
        <v>0</v>
      </c>
      <c r="AU3" s="54">
        <v>0</v>
      </c>
      <c r="AV3" s="53">
        <v>0</v>
      </c>
      <c r="AW3" s="50">
        <f t="shared" ref="AW3:AW6" si="10">IF(ISERROR(BG3*AV3),"",BG3*AV3)</f>
        <v>0</v>
      </c>
      <c r="AX3" s="54">
        <v>0</v>
      </c>
      <c r="AY3" s="53">
        <v>0</v>
      </c>
      <c r="AZ3" s="50">
        <f t="shared" ref="AZ3:AZ6" si="11">IF(ISERROR(BG3*AY3),"",BG3*AY3)</f>
        <v>0</v>
      </c>
      <c r="BA3" s="54">
        <v>0</v>
      </c>
      <c r="BB3" s="53">
        <v>0</v>
      </c>
      <c r="BC3" s="50">
        <f t="shared" ref="BC3:BC6" si="12">IF(ISERROR(BG3*BB3),"",BG3*BB3)</f>
        <v>0</v>
      </c>
      <c r="BD3" s="50">
        <f t="shared" ref="BD3:BD6" si="13">IF(ISERROR(AP3++AR3+AT3+AW3+AZ3+BC3),"",AP3++AR3+AT3+AW3+AZ3+BC3)</f>
        <v>0.40499999999999997</v>
      </c>
      <c r="BE3" s="50">
        <f t="shared" ref="BE3:BE6" si="14">IF(ISERROR(U3+BD3),"",U3+BD3)</f>
        <v>5.1850000000000005</v>
      </c>
      <c r="BF3" s="55">
        <f t="shared" si="1"/>
        <v>0.23185185185185178</v>
      </c>
      <c r="BG3" s="65">
        <v>6.75</v>
      </c>
      <c r="BH3" s="50">
        <f t="shared" ref="BH3:BH6" si="15">IF(ISERROR(AJ3+AM3+BG3),"",AJ3+AM3+BG3)</f>
        <v>9.0059009433962274</v>
      </c>
      <c r="BI3" s="57">
        <v>16.989999999999998</v>
      </c>
      <c r="BJ3" s="55">
        <f t="shared" ref="BJ3:BJ6" si="16">IF(ISERROR((BI3-BG3)/BI3),"",(BI3-BG3)/BI3)</f>
        <v>0.60270747498528543</v>
      </c>
      <c r="BK3" s="55">
        <f t="shared" ref="BK3:BK6" si="17">IF(ISERROR((BI3-BH3)/BI3),"",(BI3-BH3)/BI3)</f>
        <v>0.46992931469121668</v>
      </c>
      <c r="BL3" s="58"/>
      <c r="BM3" s="59">
        <v>1000</v>
      </c>
      <c r="BN3" s="46">
        <f t="shared" ref="BN3:BN4" si="18">4/16</f>
        <v>0.25</v>
      </c>
      <c r="BO3" s="60">
        <f t="shared" ref="BO3:BO6" si="19">IF(ISERROR(BM3*BN3),"",BM3*BN3)</f>
        <v>250</v>
      </c>
      <c r="BP3" s="50">
        <f t="shared" ref="BP3:BP6" si="20">IF(ISERROR(BE3*BO3),"",BE3*BO3)</f>
        <v>1296.2500000000002</v>
      </c>
      <c r="BQ3" s="50">
        <f t="shared" ref="BQ3:BQ6" si="21">IF(ISERROR(BG3*BO3),"",BG3*BO3)</f>
        <v>1687.5</v>
      </c>
      <c r="BR3" s="33"/>
      <c r="BS3" s="61" t="s">
        <v>87</v>
      </c>
      <c r="BT3" s="62" t="s">
        <v>88</v>
      </c>
      <c r="BU3" s="61" t="s">
        <v>89</v>
      </c>
    </row>
    <row r="4" spans="1:73" s="62" customFormat="1" ht="99.95" customHeight="1" x14ac:dyDescent="0.25">
      <c r="A4" s="33">
        <v>3</v>
      </c>
      <c r="B4" s="33"/>
      <c r="C4" s="33"/>
      <c r="D4" s="33" t="s">
        <v>73</v>
      </c>
      <c r="E4" s="33" t="s">
        <v>74</v>
      </c>
      <c r="F4" s="33" t="s">
        <v>75</v>
      </c>
      <c r="G4" s="63" t="s">
        <v>93</v>
      </c>
      <c r="H4" s="35" t="s">
        <v>77</v>
      </c>
      <c r="I4" s="36" t="s">
        <v>75</v>
      </c>
      <c r="J4" s="64" t="s">
        <v>94</v>
      </c>
      <c r="K4" s="37" t="s">
        <v>80</v>
      </c>
      <c r="L4" s="38" t="s">
        <v>81</v>
      </c>
      <c r="M4" s="36" t="s">
        <v>82</v>
      </c>
      <c r="N4" s="36"/>
      <c r="O4" s="33"/>
      <c r="P4" s="39"/>
      <c r="Q4" s="40" t="s">
        <v>95</v>
      </c>
      <c r="R4" s="41"/>
      <c r="S4" s="36" t="s">
        <v>84</v>
      </c>
      <c r="T4" s="42"/>
      <c r="U4" s="43">
        <v>5.1100000000000003</v>
      </c>
      <c r="V4" s="33" t="s">
        <v>85</v>
      </c>
      <c r="W4" s="33"/>
      <c r="X4" s="44">
        <v>39</v>
      </c>
      <c r="Y4" s="45">
        <v>28</v>
      </c>
      <c r="Z4" s="45">
        <v>18</v>
      </c>
      <c r="AA4" s="44">
        <v>39</v>
      </c>
      <c r="AB4" s="45">
        <v>28</v>
      </c>
      <c r="AC4" s="45">
        <v>18</v>
      </c>
      <c r="AD4" s="46">
        <v>6</v>
      </c>
      <c r="AE4" s="45">
        <v>4</v>
      </c>
      <c r="AF4" s="47">
        <f t="shared" si="2"/>
        <v>1.9656E-2</v>
      </c>
      <c r="AG4" s="46">
        <v>53</v>
      </c>
      <c r="AH4" s="48">
        <f t="shared" si="3"/>
        <v>10785.510785510785</v>
      </c>
      <c r="AI4" s="49">
        <v>3000</v>
      </c>
      <c r="AJ4" s="50">
        <f t="shared" si="4"/>
        <v>0.27815094339622642</v>
      </c>
      <c r="AK4" s="51" t="s">
        <v>86</v>
      </c>
      <c r="AL4" s="52">
        <f t="shared" si="5"/>
        <v>0.29300000000000004</v>
      </c>
      <c r="AM4" s="50">
        <f t="shared" si="6"/>
        <v>2.1242500000000004</v>
      </c>
      <c r="AN4" s="50">
        <f t="shared" si="7"/>
        <v>7.5124009433962264</v>
      </c>
      <c r="AO4" s="53">
        <v>0</v>
      </c>
      <c r="AP4" s="50">
        <f t="shared" si="0"/>
        <v>0</v>
      </c>
      <c r="AQ4" s="53">
        <v>0.06</v>
      </c>
      <c r="AR4" s="50">
        <f t="shared" si="8"/>
        <v>0.435</v>
      </c>
      <c r="AS4" s="53">
        <v>0</v>
      </c>
      <c r="AT4" s="50">
        <f t="shared" si="9"/>
        <v>0</v>
      </c>
      <c r="AU4" s="54">
        <v>0</v>
      </c>
      <c r="AV4" s="53">
        <v>0</v>
      </c>
      <c r="AW4" s="50">
        <f t="shared" si="10"/>
        <v>0</v>
      </c>
      <c r="AX4" s="54">
        <v>0</v>
      </c>
      <c r="AY4" s="53">
        <v>0</v>
      </c>
      <c r="AZ4" s="50">
        <f t="shared" si="11"/>
        <v>0</v>
      </c>
      <c r="BA4" s="54">
        <v>0</v>
      </c>
      <c r="BB4" s="53">
        <v>0</v>
      </c>
      <c r="BC4" s="50">
        <f t="shared" si="12"/>
        <v>0</v>
      </c>
      <c r="BD4" s="50">
        <f t="shared" si="13"/>
        <v>0.435</v>
      </c>
      <c r="BE4" s="50">
        <f t="shared" si="14"/>
        <v>5.5449999999999999</v>
      </c>
      <c r="BF4" s="55">
        <f t="shared" si="1"/>
        <v>0.23517241379310347</v>
      </c>
      <c r="BG4" s="65">
        <v>7.25</v>
      </c>
      <c r="BH4" s="50">
        <f t="shared" si="15"/>
        <v>9.652400943396227</v>
      </c>
      <c r="BI4" s="57">
        <v>19.989999999999998</v>
      </c>
      <c r="BJ4" s="55">
        <f t="shared" si="16"/>
        <v>0.63731865932966481</v>
      </c>
      <c r="BK4" s="55">
        <f t="shared" si="17"/>
        <v>0.51713852209123423</v>
      </c>
      <c r="BL4" s="58"/>
      <c r="BM4" s="59">
        <v>1000</v>
      </c>
      <c r="BN4" s="46">
        <f t="shared" si="18"/>
        <v>0.25</v>
      </c>
      <c r="BO4" s="60">
        <f t="shared" si="19"/>
        <v>250</v>
      </c>
      <c r="BP4" s="50">
        <f t="shared" si="20"/>
        <v>1386.25</v>
      </c>
      <c r="BQ4" s="50">
        <f t="shared" si="21"/>
        <v>1812.5</v>
      </c>
      <c r="BR4" s="33"/>
      <c r="BS4" s="61" t="s">
        <v>87</v>
      </c>
      <c r="BT4" s="62" t="s">
        <v>88</v>
      </c>
      <c r="BU4" s="61" t="s">
        <v>89</v>
      </c>
    </row>
    <row r="5" spans="1:73" s="62" customFormat="1" ht="99.95" customHeight="1" x14ac:dyDescent="0.25">
      <c r="A5" s="33">
        <v>4</v>
      </c>
      <c r="B5" s="33"/>
      <c r="C5" s="33"/>
      <c r="D5" s="33" t="s">
        <v>73</v>
      </c>
      <c r="E5" s="33" t="s">
        <v>74</v>
      </c>
      <c r="F5" s="33" t="s">
        <v>75</v>
      </c>
      <c r="G5" s="34" t="s">
        <v>96</v>
      </c>
      <c r="H5" s="35" t="s">
        <v>77</v>
      </c>
      <c r="I5" s="36" t="s">
        <v>75</v>
      </c>
      <c r="J5" s="35" t="s">
        <v>97</v>
      </c>
      <c r="K5" s="37" t="s">
        <v>98</v>
      </c>
      <c r="L5" s="38" t="s">
        <v>81</v>
      </c>
      <c r="M5" s="36" t="s">
        <v>99</v>
      </c>
      <c r="N5" s="36"/>
      <c r="O5" s="33"/>
      <c r="P5" s="39"/>
      <c r="Q5" s="40" t="s">
        <v>100</v>
      </c>
      <c r="R5" s="41"/>
      <c r="S5" s="36" t="s">
        <v>84</v>
      </c>
      <c r="T5" s="42"/>
      <c r="U5" s="43">
        <v>4.3</v>
      </c>
      <c r="V5" s="33" t="s">
        <v>85</v>
      </c>
      <c r="W5" s="33"/>
      <c r="X5" s="66">
        <v>39</v>
      </c>
      <c r="Y5" s="66">
        <v>28</v>
      </c>
      <c r="Z5" s="66">
        <v>18</v>
      </c>
      <c r="AA5" s="66">
        <v>39</v>
      </c>
      <c r="AB5" s="66">
        <v>28</v>
      </c>
      <c r="AC5" s="66">
        <v>18</v>
      </c>
      <c r="AD5" s="46">
        <v>6</v>
      </c>
      <c r="AE5" s="66">
        <v>4</v>
      </c>
      <c r="AF5" s="47">
        <f t="shared" si="2"/>
        <v>1.9656E-2</v>
      </c>
      <c r="AG5" s="46">
        <v>53</v>
      </c>
      <c r="AH5" s="48">
        <f t="shared" si="3"/>
        <v>10785.510785510785</v>
      </c>
      <c r="AI5" s="49">
        <v>3000</v>
      </c>
      <c r="AJ5" s="50">
        <f t="shared" si="4"/>
        <v>0.27815094339622642</v>
      </c>
      <c r="AK5" s="51" t="s">
        <v>86</v>
      </c>
      <c r="AL5" s="52">
        <f t="shared" si="5"/>
        <v>0.29300000000000004</v>
      </c>
      <c r="AM5" s="50">
        <f t="shared" si="6"/>
        <v>1.7111200000000002</v>
      </c>
      <c r="AN5" s="50">
        <f t="shared" si="7"/>
        <v>6.2892709433962262</v>
      </c>
      <c r="AO5" s="53">
        <v>0</v>
      </c>
      <c r="AP5" s="50">
        <f t="shared" si="0"/>
        <v>0</v>
      </c>
      <c r="AQ5" s="53">
        <v>0.06</v>
      </c>
      <c r="AR5" s="50">
        <f t="shared" si="8"/>
        <v>0.35039999999999999</v>
      </c>
      <c r="AS5" s="53">
        <v>0</v>
      </c>
      <c r="AT5" s="50">
        <f t="shared" si="9"/>
        <v>0</v>
      </c>
      <c r="AU5" s="54">
        <v>0</v>
      </c>
      <c r="AV5" s="53">
        <v>0</v>
      </c>
      <c r="AW5" s="50">
        <f t="shared" si="10"/>
        <v>0</v>
      </c>
      <c r="AX5" s="54">
        <v>0</v>
      </c>
      <c r="AY5" s="53">
        <v>0</v>
      </c>
      <c r="AZ5" s="50">
        <f t="shared" si="11"/>
        <v>0</v>
      </c>
      <c r="BA5" s="54">
        <v>0</v>
      </c>
      <c r="BB5" s="53">
        <v>0</v>
      </c>
      <c r="BC5" s="50">
        <f t="shared" si="12"/>
        <v>0</v>
      </c>
      <c r="BD5" s="50">
        <f t="shared" si="13"/>
        <v>0.35039999999999999</v>
      </c>
      <c r="BE5" s="50">
        <f t="shared" si="14"/>
        <v>4.6503999999999994</v>
      </c>
      <c r="BF5" s="55">
        <f t="shared" si="1"/>
        <v>0.20369863013698639</v>
      </c>
      <c r="BG5" s="67">
        <v>5.84</v>
      </c>
      <c r="BH5" s="50">
        <f t="shared" si="15"/>
        <v>7.8292709433962262</v>
      </c>
      <c r="BI5" s="68">
        <v>16.989999999999998</v>
      </c>
      <c r="BJ5" s="55">
        <f t="shared" si="16"/>
        <v>0.65626839317245433</v>
      </c>
      <c r="BK5" s="55">
        <f t="shared" si="17"/>
        <v>0.53918358190722615</v>
      </c>
      <c r="BL5" s="58"/>
      <c r="BM5" s="59">
        <v>1000</v>
      </c>
      <c r="BN5" s="46">
        <f>2/16</f>
        <v>0.125</v>
      </c>
      <c r="BO5" s="60">
        <f t="shared" si="19"/>
        <v>125</v>
      </c>
      <c r="BP5" s="50">
        <f t="shared" si="20"/>
        <v>581.29999999999995</v>
      </c>
      <c r="BQ5" s="50">
        <f t="shared" si="21"/>
        <v>730</v>
      </c>
      <c r="BR5" s="33"/>
      <c r="BS5" s="61" t="s">
        <v>87</v>
      </c>
      <c r="BT5" s="62" t="s">
        <v>88</v>
      </c>
      <c r="BU5" s="61" t="s">
        <v>89</v>
      </c>
    </row>
    <row r="6" spans="1:73" s="62" customFormat="1" ht="99.95" customHeight="1" x14ac:dyDescent="0.25">
      <c r="A6" s="33">
        <v>5</v>
      </c>
      <c r="B6" s="33"/>
      <c r="C6" s="33"/>
      <c r="D6" s="33" t="s">
        <v>73</v>
      </c>
      <c r="E6" s="33" t="s">
        <v>74</v>
      </c>
      <c r="F6" s="33" t="s">
        <v>75</v>
      </c>
      <c r="G6" s="34" t="s">
        <v>101</v>
      </c>
      <c r="H6" s="35" t="s">
        <v>77</v>
      </c>
      <c r="I6" s="36" t="s">
        <v>75</v>
      </c>
      <c r="J6" s="35" t="s">
        <v>102</v>
      </c>
      <c r="K6" s="37" t="s">
        <v>80</v>
      </c>
      <c r="L6" s="38" t="s">
        <v>81</v>
      </c>
      <c r="M6" s="36" t="s">
        <v>103</v>
      </c>
      <c r="N6" s="36"/>
      <c r="O6" s="33"/>
      <c r="P6" s="39"/>
      <c r="Q6" s="40" t="s">
        <v>104</v>
      </c>
      <c r="R6" s="41"/>
      <c r="S6" s="36" t="s">
        <v>84</v>
      </c>
      <c r="T6" s="42"/>
      <c r="U6" s="43">
        <v>3.9</v>
      </c>
      <c r="V6" s="33" t="s">
        <v>85</v>
      </c>
      <c r="W6" s="33"/>
      <c r="X6" s="45">
        <v>39</v>
      </c>
      <c r="Y6" s="45">
        <v>28</v>
      </c>
      <c r="Z6" s="45">
        <v>18</v>
      </c>
      <c r="AA6" s="45">
        <v>39</v>
      </c>
      <c r="AB6" s="45">
        <v>28</v>
      </c>
      <c r="AC6" s="45">
        <v>18</v>
      </c>
      <c r="AD6" s="46">
        <v>6</v>
      </c>
      <c r="AE6" s="45">
        <v>4</v>
      </c>
      <c r="AF6" s="47">
        <f t="shared" si="2"/>
        <v>1.9656E-2</v>
      </c>
      <c r="AG6" s="46">
        <v>53</v>
      </c>
      <c r="AH6" s="48">
        <f t="shared" si="3"/>
        <v>10785.510785510785</v>
      </c>
      <c r="AI6" s="49">
        <v>3000</v>
      </c>
      <c r="AJ6" s="50">
        <f t="shared" si="4"/>
        <v>0.27815094339622642</v>
      </c>
      <c r="AK6" s="51" t="s">
        <v>86</v>
      </c>
      <c r="AL6" s="52">
        <f t="shared" si="5"/>
        <v>0.29300000000000004</v>
      </c>
      <c r="AM6" s="50">
        <f t="shared" si="6"/>
        <v>1.5968500000000003</v>
      </c>
      <c r="AN6" s="50">
        <f t="shared" si="7"/>
        <v>5.7750009433962273</v>
      </c>
      <c r="AO6" s="53">
        <v>0</v>
      </c>
      <c r="AP6" s="50">
        <f t="shared" si="0"/>
        <v>0</v>
      </c>
      <c r="AQ6" s="53">
        <v>0.06</v>
      </c>
      <c r="AR6" s="50">
        <f t="shared" si="8"/>
        <v>0.32700000000000001</v>
      </c>
      <c r="AS6" s="53">
        <v>0</v>
      </c>
      <c r="AT6" s="50">
        <f t="shared" si="9"/>
        <v>0</v>
      </c>
      <c r="AU6" s="54">
        <v>0</v>
      </c>
      <c r="AV6" s="53">
        <v>0</v>
      </c>
      <c r="AW6" s="50">
        <f t="shared" si="10"/>
        <v>0</v>
      </c>
      <c r="AX6" s="54">
        <v>0</v>
      </c>
      <c r="AY6" s="53">
        <v>0</v>
      </c>
      <c r="AZ6" s="50">
        <f t="shared" si="11"/>
        <v>0</v>
      </c>
      <c r="BA6" s="54">
        <v>0</v>
      </c>
      <c r="BB6" s="53">
        <v>0</v>
      </c>
      <c r="BC6" s="50">
        <f t="shared" si="12"/>
        <v>0</v>
      </c>
      <c r="BD6" s="50">
        <f t="shared" si="13"/>
        <v>0.32700000000000001</v>
      </c>
      <c r="BE6" s="50">
        <f t="shared" si="14"/>
        <v>4.2270000000000003</v>
      </c>
      <c r="BF6" s="55">
        <f t="shared" si="1"/>
        <v>0.2244036697247706</v>
      </c>
      <c r="BG6" s="56">
        <v>5.45</v>
      </c>
      <c r="BH6" s="50">
        <f t="shared" si="15"/>
        <v>7.3250009433962271</v>
      </c>
      <c r="BI6" s="57">
        <v>16.989999999999998</v>
      </c>
      <c r="BJ6" s="55">
        <f t="shared" si="16"/>
        <v>0.67922307239552682</v>
      </c>
      <c r="BK6" s="55">
        <f t="shared" si="17"/>
        <v>0.56886398214265876</v>
      </c>
      <c r="BL6" s="58"/>
      <c r="BM6" s="59">
        <v>1000</v>
      </c>
      <c r="BN6" s="46">
        <f>2/16</f>
        <v>0.125</v>
      </c>
      <c r="BO6" s="60">
        <f t="shared" si="19"/>
        <v>125</v>
      </c>
      <c r="BP6" s="50">
        <f t="shared" si="20"/>
        <v>528.375</v>
      </c>
      <c r="BQ6" s="50">
        <f t="shared" si="21"/>
        <v>681.25</v>
      </c>
      <c r="BR6" s="33"/>
      <c r="BS6" s="61" t="s">
        <v>87</v>
      </c>
      <c r="BT6" s="62" t="s">
        <v>88</v>
      </c>
      <c r="BU6" s="61" t="s">
        <v>89</v>
      </c>
    </row>
  </sheetData>
  <sheetProtection insertRows="0" deleteRows="0" sort="0"/>
  <protectedRanges>
    <protectedRange sqref="AJ2:AJ6 R2:W6 BH2:BH6 BI6 AE6 AM2:BF6 BJ2:BK6 L2:O208 AF2:AH6 X6:AC6 Q7:BH208 A2:J208 AK6:AL6" name="Range1"/>
    <protectedRange sqref="X2:AE2 X3:AC5 AE3:AE5 AD3:AD6" name="Range1_2"/>
    <protectedRange sqref="AI2:AI6" name="Range1_3"/>
    <protectedRange sqref="AK2:AL5" name="Range1_4"/>
    <protectedRange sqref="BI2:BI5" name="Range1_5"/>
    <protectedRange sqref="BM2:BN6" name="Range1_6"/>
    <protectedRange sqref="K2:K249" name="Range1_1"/>
    <protectedRange sqref="BL2:BL244" name="Range1_7"/>
    <protectedRange sqref="P2:P244" name="Range1_8"/>
    <protectedRange sqref="Q2:Q6" name="Range1_11_1_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F2:F6</xm:sqref>
        </x14:dataValidation>
        <x14:dataValidation type="list" allowBlank="1" showInputMessage="1" showErrorMessage="1">
          <x14:formula1>
            <xm:f>[1]ValueSelect!#REF!</xm:f>
          </x14:formula1>
          <xm:sqref>E2:E6</xm:sqref>
        </x14:dataValidation>
        <x14:dataValidation type="list" allowBlank="1" showInputMessage="1" showErrorMessage="1">
          <x14:formula1>
            <xm:f>[1]Data!#REF!</xm:f>
          </x14:formula1>
          <xm:sqref>BT2:BT6</xm:sqref>
        </x14:dataValidation>
        <x14:dataValidation type="list" allowBlank="1" showInputMessage="1" showErrorMessage="1">
          <x14:formula1>
            <xm:f>[1]Data!#REF!</xm:f>
          </x14:formula1>
          <xm:sqref>V2:V6</xm:sqref>
        </x14:dataValidation>
        <x14:dataValidation type="list" allowBlank="1" showInputMessage="1" showErrorMessage="1">
          <x14:formula1>
            <xm:f>[1]ValueSelect!#REF!</xm:f>
          </x14:formula1>
          <xm:sqref>D2:D6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2025-12-05T02:06:01Z</dcterms:created>
  <dcterms:modified xsi:type="dcterms:W3CDTF">2025-12-05T02:06:40Z</dcterms:modified>
</cp:coreProperties>
</file>