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190180\Desktop\"/>
    </mc:Choice>
  </mc:AlternateContent>
  <bookViews>
    <workbookView xWindow="0" yWindow="0" windowWidth="28800" windowHeight="12450"/>
  </bookViews>
  <sheets>
    <sheet name="Item" sheetId="5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ACCESSORIES">'[1]x-Lists'!$AH$2:$AH$12</definedName>
    <definedName name="ALLOCATION">'[1]x-Lists'!$Q$2</definedName>
    <definedName name="APL">[2]Instructions!$DP$3:$DP$6</definedName>
    <definedName name="AssortedSKU_Range">[3]Mapping!$J$2:$J$3</definedName>
    <definedName name="Banner">'[4]Hardline Drop down'!$H$5:$H$9</definedName>
    <definedName name="BIG_IDEAS">'[1]x-Lists'!$AU$2:$AU$17</definedName>
    <definedName name="BULKPREPACKTYPE">'[1]x-Lists'!$H$2:$H$4</definedName>
    <definedName name="BuyUnits_Range">[3]Mapping!$B$2:$B$55</definedName>
    <definedName name="ca_available_Range">[3]Mapping!$AB$2:$AB$5</definedName>
    <definedName name="ca_Compliant_Range">[3]Mapping!$BJ$2:$BJ$4</definedName>
    <definedName name="ca_CompliantReason_Range">[3]Mapping!$BL$2:$BL$13</definedName>
    <definedName name="ca_SisVendor_Range">[3]Mapping!$BH$2:$BH$3</definedName>
    <definedName name="ca_stuffedarticlesreg_Range">[3]Mapping!$AD$2:$AD$6</definedName>
    <definedName name="Case_Freight_Range">[3]Mapping!$F$2:$F$19</definedName>
    <definedName name="CATEGORY">[5]Sheet1!$DW$2:$DW$3</definedName>
    <definedName name="CFSCY">'[1]x-imports'!$A$2:$A$3</definedName>
    <definedName name="CLIMATE">'[1]x-Lists'!$O$2:$O$11</definedName>
    <definedName name="COLOR">'[1]x-Lists'!$AB$2:$AB$7</definedName>
    <definedName name="COLOR_FAMILY">'[1]x-Lists'!$AC$2:$AC$19</definedName>
    <definedName name="colour">[5]Sheet1!$EH$2:$EH$3</definedName>
    <definedName name="COO_Dest">[3]COO!$D$1:$D$3:'[3]COO'!$D$2</definedName>
    <definedName name="COOCountry_Range">[3]Mapping!$R$2:$R$245</definedName>
    <definedName name="COODest_Range">[3]Mapping!$P$2:$P$3</definedName>
    <definedName name="d">[6]Mapping!$AR$2:$AR$84</definedName>
    <definedName name="_xlnm.Database">'[1]x-Lists'!$A$2:$A$9</definedName>
    <definedName name="dealPricing_Range">[3]Mapping!$BD$2:$BD$3</definedName>
    <definedName name="Description1_Range">[3]Mapping!$AQ$2:$AQ$72</definedName>
    <definedName name="Description2_Range">[3]Mapping!$AR$2:$AR$84</definedName>
    <definedName name="DESTINATIONPORT">'[1]x-imports'!$B$2:$B$3</definedName>
    <definedName name="DIAMETER">'[1]x-Lists'!$AM$2:$AM$9</definedName>
    <definedName name="Division1">'[4]Hardline Drop down'!$A$5:$A$16</definedName>
    <definedName name="ENERGY_EFFICIENT">'[1]x-Lists'!$AJ$2:$AJ$7</definedName>
    <definedName name="EVENT">'[1]x-Lists'!$AQ$2:$AQ$8</definedName>
    <definedName name="FABRIC_WEIGHT">'[1]x-Lists'!$AI$2:$AI$5</definedName>
    <definedName name="Feature1_Range">[3]Mapping!$AG$2:$AG$20</definedName>
    <definedName name="Feature10_Range">[3]Mapping!$AP$2:$AP$20</definedName>
    <definedName name="Feature2_Range">[3]Mapping!$AH$2:$AH$25</definedName>
    <definedName name="Feature3_Range">[3]Mapping!$AI$2:$AI$7</definedName>
    <definedName name="Feature4_Range">[3]Mapping!$AJ$2:$AJ$6</definedName>
    <definedName name="Feature5_Range">[3]Mapping!$AK$2:$AK$15</definedName>
    <definedName name="Feature6_Range">[3]Mapping!$AL$2:$AL$17</definedName>
    <definedName name="Feature7_Range">[3]Mapping!$AM$2:$AM$21</definedName>
    <definedName name="Feature8_Range">[3]Mapping!$AN$2:$AN$9</definedName>
    <definedName name="Feature9_Range">[3]Mapping!$AO$2:$AO$5</definedName>
    <definedName name="FIFRACompliance_Range">[3]Mapping!$L$2:$L$10</definedName>
    <definedName name="FIFRAExemption_Range">[3]Mapping!$N$2:$N$3</definedName>
    <definedName name="FILL">'[1]x-Lists'!$AR$2:$AR$7</definedName>
    <definedName name="foam">[5]Sheet1!$EC$2:$EC$3</definedName>
    <definedName name="FOBPORT">'[1]x-imports'!$C$2:$C$40</definedName>
    <definedName name="FREIGHT">'[1]x-Lists'!$I$2:$I$5</definedName>
    <definedName name="gen_nontxtl_UOM_Range">[3]Mapping!$Z$2:$Z$11</definedName>
    <definedName name="gen_txtl_permlbl_careinstr_Range">[3]Mapping!$V$2:$V$9</definedName>
    <definedName name="gen_txtl_permlbl_fabrcont_Range">[3]Mapping!$X$2:$X$12</definedName>
    <definedName name="gen_txtl_permlbl_vendinfo_Range">[3]Mapping!$T$2:$T$8</definedName>
    <definedName name="GENDER">'[1]x-Lists'!$AD$2:$AD$5</definedName>
    <definedName name="HOLIDAY">'[1]x-Lists'!$AP$2:$AP$10</definedName>
    <definedName name="KD">[5]Sheet1!$DS$2:$DS$2</definedName>
    <definedName name="LicensedProduct_Range">[3]Mapping!$AF$2:$AF$3</definedName>
    <definedName name="LIFESTYLE">'[1]x-Lists'!$T$2:$T$5</definedName>
    <definedName name="LOCALIZATION__PRICEPOINT">'[1]x-Lists'!$Z$2:$Z$5</definedName>
    <definedName name="M">[5]Sheet1!$EA$2:$EA$3</definedName>
    <definedName name="MATERIAL">'[1]x-Lists'!$AE$2:$AE$83</definedName>
    <definedName name="NumberOfGroups">12</definedName>
    <definedName name="Office">'[4]Hardline Drop down'!$C$5:$C$21</definedName>
    <definedName name="PACK">[5]Sheet1!$EE$2:$EE$3</definedName>
    <definedName name="PACK_SET">'[1]x-Lists'!$AO$2:$AO$34</definedName>
    <definedName name="PATTERN">'[1]x-Lists'!$AF$2:$AF$49</definedName>
    <definedName name="PAYMENTTERMS">'[1]x-imports'!$E$2:$E$3</definedName>
    <definedName name="PO_BUY_TYPE">'[1]x-Lists'!$W$2:$W$5</definedName>
    <definedName name="PORT_IFF">[7]a!$A$10:$B$35</definedName>
    <definedName name="POtype">#REF!</definedName>
    <definedName name="Preticketed_Range">[3]Mapping!$H$2:$H$3</definedName>
    <definedName name="QUEUING">'[1]x-Lists'!$P$2</definedName>
    <definedName name="QUEUING_ITEMS">'[1]x-Lists'!$Y$2:$Y$50</definedName>
    <definedName name="retailAK_O_YN_Range">[3]Mapping!$AV$2:$AV$3</definedName>
    <definedName name="retailCA_O_YN_Range">[3]Mapping!$AZ$2:$AZ$3</definedName>
    <definedName name="retailHA_O_YN_Range">[3]Mapping!$BB$2:$BB$3</definedName>
    <definedName name="retailPR_O_YN_Range">[3]Mapping!$AX$2:$AX$3</definedName>
    <definedName name="retailUS_O_YN_Range">[3]Mapping!$AT$2:$AT$3</definedName>
    <definedName name="SCORECARD">'[1]x-Lists'!$E$2:$E$5</definedName>
    <definedName name="SEASON">'[1]x-Lists'!$L$2:$L$6</definedName>
    <definedName name="SellUnits_Range">[3]Mapping!$D$2:$D$53</definedName>
    <definedName name="SHAPE">'[1]x-Lists'!$AK$2:$AK$10</definedName>
    <definedName name="SHIPTO">'[1]x-Lists'!$B$2:$B$6</definedName>
    <definedName name="SIZE">'[1]x-Lists'!$AL$2:$AL$66</definedName>
    <definedName name="SPECIAL_PROCESSING">'[1]x-Lists'!$R$2:$R$15</definedName>
    <definedName name="suggestedMessage_Range">[3]Mapping!$BF$2:$BF$3</definedName>
    <definedName name="TESTING">'[1]x-Lists'!$AV$2:$AV$3</definedName>
    <definedName name="TEXTILE_ITEM">'[1]x-Lists'!$AG$2:$AG$62</definedName>
    <definedName name="THEME">'[1]x-Lists'!$AS$2:$AS$14</definedName>
    <definedName name="THREAD_COUNT">'[1]x-Lists'!$AN$2:$AN$27</definedName>
    <definedName name="TICKETTYPE">'[1]x-Lists'!$N$2:$N$8</definedName>
    <definedName name="TREATMENT">'[1]x-Lists'!$AT$2:$AT$28</definedName>
    <definedName name="UNIT">[5]Sheet1!$EF$2:$EF$3</definedName>
    <definedName name="Upload">'[4]Hardline Drop down'!$E$5</definedName>
    <definedName name="VendorType">'[4]Hardline Drop down'!$F$5:$F$8</definedName>
    <definedName name="WEB_SIZE_CHART">'[1]x-Lists'!$X$2:$X$46</definedName>
    <definedName name="wood">[5]Sheet1!$EG$2:$EG$3</definedName>
    <definedName name="YESNO">'[1]x-Lists'!$D$2:$D$3</definedName>
  </definedNames>
  <calcPr calcId="152511" fullPrecision="0"/>
</workbook>
</file>

<file path=xl/calcChain.xml><?xml version="1.0" encoding="utf-8"?>
<calcChain xmlns="http://schemas.openxmlformats.org/spreadsheetml/2006/main">
  <c r="Q3" i="5" l="1"/>
  <c r="Q2" i="5"/>
  <c r="AY3" i="5" l="1"/>
  <c r="AS3" i="5"/>
  <c r="AO3" i="5"/>
  <c r="AM3" i="5"/>
  <c r="AK3" i="5"/>
  <c r="AG3" i="5"/>
  <c r="AB3" i="5"/>
  <c r="AC3" i="5" s="1"/>
  <c r="AE3" i="5" s="1"/>
  <c r="AY2" i="5"/>
  <c r="AS2" i="5"/>
  <c r="AO2" i="5"/>
  <c r="AM2" i="5"/>
  <c r="AK2" i="5"/>
  <c r="AG2" i="5"/>
  <c r="AB2" i="5"/>
  <c r="AC2" i="5" s="1"/>
  <c r="AE2" i="5" s="1"/>
  <c r="AT2" i="5" l="1"/>
  <c r="AT3" i="5"/>
  <c r="AH2" i="5"/>
  <c r="AI2" i="5" s="1"/>
  <c r="AU2" i="5" s="1"/>
  <c r="AV2" i="5" s="1"/>
  <c r="AH3" i="5"/>
  <c r="AI3" i="5" s="1"/>
  <c r="AU3" i="5" s="1"/>
  <c r="AV3" i="5" s="1"/>
</calcChain>
</file>

<file path=xl/comments1.xml><?xml version="1.0" encoding="utf-8"?>
<comments xmlns="http://schemas.openxmlformats.org/spreadsheetml/2006/main">
  <authors>
    <author>heather.zhu@jlahome.com</author>
  </authors>
  <commentList>
    <comment ref="S1" authorId="0" shapeId="0">
      <text>
        <r>
          <rPr>
            <sz val="11"/>
            <rFont val="Calibri"/>
            <family val="2"/>
          </rPr>
          <t>[China RMB Cost]/[Exchange Rate]</t>
        </r>
      </text>
    </comment>
    <comment ref="AB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C1" authorId="0" shapeId="0">
      <text>
        <r>
          <rPr>
            <sz val="11"/>
            <rFont val="Calibri"/>
            <family val="2"/>
          </rPr>
          <t>65/[Cubic Meter per Carton]*[Case Pack]</t>
        </r>
      </text>
    </comment>
    <comment ref="AE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H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I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K1" authorId="0" shapeId="0">
      <text>
        <r>
          <rPr>
            <sz val="11"/>
            <rFont val="Calibri"/>
            <family val="2"/>
          </rPr>
          <t>[JLA FOB CA/GA Price Quote (Formula)]*[DA %]</t>
        </r>
      </text>
    </comment>
    <comment ref="AM1" authorId="0" shapeId="0">
      <text>
        <r>
          <rPr>
            <sz val="11"/>
            <rFont val="Calibri"/>
            <family val="2"/>
          </rPr>
          <t>[JLA FOB CA/GA Price Quote (Formula)]*[General Load %]</t>
        </r>
      </text>
    </comment>
    <comment ref="AO1" authorId="0" shapeId="0">
      <text>
        <r>
          <rPr>
            <sz val="11"/>
            <rFont val="Calibri"/>
            <family val="2"/>
          </rPr>
          <t>[JLA FOB CA/GA Price Quote (Formula)]*[Warehouse Charge %]</t>
        </r>
      </text>
    </comment>
    <comment ref="AP1" authorId="0" shapeId="0">
      <text>
        <r>
          <rPr>
            <sz val="11"/>
            <rFont val="Calibri"/>
            <family val="2"/>
          </rPr>
          <t>IF(([DSV Cost]-[JLA FOB CA/GA Price Quote (Formula)])&lt;2.5,2.5-([DSV Cost]-[JLA FOB CA/GA Price Quote (Formula)]),0)</t>
        </r>
      </text>
    </comment>
    <comment ref="AS1" authorId="0" shapeId="0">
      <text>
        <r>
          <rPr>
            <sz val="11"/>
            <rFont val="Calibri"/>
            <family val="2"/>
          </rPr>
          <t>[JLA FOB CA/GA Price Quote (Formula)]*[Load 1 %]</t>
        </r>
      </text>
    </comment>
    <comment ref="AT1" authorId="0" shapeId="0">
      <text>
        <r>
          <rPr>
            <sz val="11"/>
            <rFont val="Calibri"/>
            <family val="2"/>
          </rPr>
          <t>[DA $]+[General Load $]+[Warehouse Charge $]+[Dropship Charge]+[Load 1 $]</t>
        </r>
      </text>
    </comment>
    <comment ref="AU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V1" authorId="0" shapeId="0">
      <text>
        <r>
          <rPr>
            <sz val="11"/>
            <rFont val="Calibri"/>
            <family val="2"/>
          </rPr>
          <t>([JLA FOB CA/GA Price Quote (Formula)]-[LDP Cost with Load $])/[JLA FOB CA/GA Price Quote (Formula)]</t>
        </r>
      </text>
    </comment>
    <comment ref="AW1" authorId="0" shapeId="0">
      <text>
        <r>
          <rPr>
            <sz val="11"/>
            <rFont val="Calibri"/>
            <family val="2"/>
          </rPr>
          <t>[DSV Cost]/1.05</t>
        </r>
      </text>
    </comment>
  </commentList>
</comments>
</file>

<file path=xl/sharedStrings.xml><?xml version="1.0" encoding="utf-8"?>
<sst xmlns="http://schemas.openxmlformats.org/spreadsheetml/2006/main" count="80" uniqueCount="69">
  <si>
    <t>Verone</t>
  </si>
  <si>
    <t>Brand</t>
  </si>
  <si>
    <t>Comfort Spaces</t>
  </si>
  <si>
    <t>Licensor</t>
  </si>
  <si>
    <t>COVERLET&amp;BEDSPREAD</t>
  </si>
  <si>
    <t>Line No.</t>
  </si>
  <si>
    <t>Photo</t>
  </si>
  <si>
    <t>VIN/Art No.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</si>
  <si>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</si>
  <si>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</si>
  <si>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</si>
  <si>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</si>
  <si>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</si>
  <si>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</si>
  <si>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</si>
  <si>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</si>
  <si>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Item No.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</si>
  <si>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</si>
  <si>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</si>
  <si>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</si>
  <si>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</si>
  <si>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</si>
  <si>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</si>
  <si>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</si>
  <si>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</si>
  <si>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</si>
  <si>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</si>
  <si>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</si>
  <si>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</si>
  <si>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</si>
  <si>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</si>
  <si>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</si>
  <si>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</si>
  <si>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</si>
  <si>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</si>
  <si>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</si>
  <si>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</si>
  <si>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</si>
  <si>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</si>
  <si>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</si>
  <si>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</si>
  <si>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</si>
  <si>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</si>
  <si>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</si>
  <si>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Dropship Charge</t>
  </si>
  <si>
    <t>Load 1</t>
  </si>
  <si>
    <t>Load 1 %</t>
  </si>
  <si>
    <t>Load 1 $</t>
  </si>
  <si>
    <t>Total Load $</t>
  </si>
  <si>
    <t>LDP Cost with Load $</t>
  </si>
  <si>
    <t>JLA LDP MU%</t>
  </si>
  <si>
    <t>JLA FOB CA/GA Price Quote (Formula)</t>
  </si>
  <si>
    <t>Suggested Retail Price</t>
  </si>
  <si>
    <t>Initial Markup</t>
  </si>
  <si>
    <t>Initial Rollout Forecast</t>
  </si>
  <si>
    <t>Mini Quilt Set</t>
  </si>
  <si>
    <t>100% Polyester Quilt</t>
  </si>
  <si>
    <t>Quilt/sham face: 100% polyester microfiber 85gram printed; Back: 75gsm solid microfiber solid; Quilt filling: 120gsm 100% polyester</t>
  </si>
  <si>
    <t>Polyester Microfiber</t>
  </si>
  <si>
    <t>1 Quilt:66"W x 90"L
1 Sham:20"W x 26"L</t>
  </si>
  <si>
    <t>Blue</t>
  </si>
  <si>
    <t>Piece</t>
  </si>
  <si>
    <t>Compressed/Knocked Down</t>
  </si>
  <si>
    <t>9404.40.9022</t>
  </si>
  <si>
    <t>1 Quilt:90"W x 90"L
2 Sham:20"W x 26"L(2)</t>
  </si>
  <si>
    <t>675716951931</t>
    <phoneticPr fontId="7" type="noConversion"/>
  </si>
  <si>
    <t>675716951948</t>
    <phoneticPr fontId="7" type="noConversion"/>
  </si>
  <si>
    <t>CS14-0213-3</t>
    <phoneticPr fontId="7" type="noConversion"/>
  </si>
  <si>
    <t>CS14-0214-3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</si>
</sst>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0.000"/>
    <numFmt numFmtId="177" formatCode="&quot;$&quot;#,##0.00"/>
    <numFmt numFmtId="178" formatCode="_(&quot;$&quot;* #,##0.00_);_(&quot;$&quot;* \(#,##0.00\);_(&quot;$&quot;* &quot;-&quot;??_);_(@_)"/>
    <numFmt numFmtId="179" formatCode="0.0"/>
    <numFmt numFmtId="180" formatCode="&quot;$&quot;#,##0_);[Red]\(&quot;$&quot;#,##0\)"/>
    <numFmt numFmtId="181" formatCode="[$¥-478]#,##0.00"/>
  </numFmts>
  <fonts count="8" x14ac:knownFonts="1">
    <font>
      <sz val="11"/>
      <name val="Calibri"/>
      <charset val="134"/>
    </font>
    <font>
      <b/>
      <sz val="11"/>
      <name val="Calibri"/>
      <family val="2"/>
    </font>
    <font>
      <sz val="10"/>
      <name val="Arial"/>
      <family val="2"/>
    </font>
    <font>
      <b/>
      <i/>
      <sz val="11"/>
      <name val="Calibri"/>
      <family val="2"/>
    </font>
    <font>
      <sz val="10"/>
      <name val="Calibri"/>
      <family val="2"/>
    </font>
    <font>
      <b/>
      <sz val="10"/>
      <color indexed="12"/>
      <name val="Arial"/>
      <family val="2"/>
    </font>
    <font>
      <sz val="11"/>
      <name val="Calibri"/>
      <family val="2"/>
    </font>
    <font>
      <sz val="9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2" fillId="0" borderId="0"/>
    <xf numFmtId="178" fontId="6" fillId="0" borderId="0" applyFont="0" applyFill="0" applyBorder="0" applyAlignment="0" applyProtection="0"/>
    <xf numFmtId="0" fontId="2" fillId="0" borderId="0"/>
    <xf numFmtId="9" fontId="6" fillId="0" borderId="0" applyFont="0" applyFill="0" applyBorder="0" applyAlignment="0" applyProtection="0"/>
    <xf numFmtId="0" fontId="6" fillId="0" borderId="0"/>
    <xf numFmtId="0" fontId="2" fillId="0" borderId="0"/>
  </cellStyleXfs>
  <cellXfs count="50">
    <xf numFmtId="0" fontId="0" fillId="0" borderId="0" xfId="0"/>
    <xf numFmtId="0" fontId="4" fillId="0" borderId="0" xfId="5" applyFont="1" applyAlignment="1">
      <alignment wrapText="1"/>
    </xf>
    <xf numFmtId="0" fontId="6" fillId="0" borderId="0" xfId="5" applyAlignment="1">
      <alignment horizontal="center" wrapText="1"/>
    </xf>
    <xf numFmtId="0" fontId="6" fillId="0" borderId="0" xfId="5" applyAlignment="1">
      <alignment wrapText="1"/>
    </xf>
    <xf numFmtId="181" fontId="6" fillId="0" borderId="0" xfId="5" applyNumberFormat="1" applyAlignment="1">
      <alignment wrapText="1"/>
    </xf>
    <xf numFmtId="2" fontId="6" fillId="0" borderId="0" xfId="5" applyNumberFormat="1" applyAlignment="1">
      <alignment wrapText="1"/>
    </xf>
    <xf numFmtId="177" fontId="6" fillId="0" borderId="0" xfId="5" applyNumberFormat="1" applyAlignment="1">
      <alignment wrapText="1"/>
    </xf>
    <xf numFmtId="179" fontId="6" fillId="0" borderId="0" xfId="5" applyNumberFormat="1" applyAlignment="1">
      <alignment wrapText="1"/>
    </xf>
    <xf numFmtId="1" fontId="6" fillId="0" borderId="0" xfId="5" applyNumberFormat="1" applyAlignment="1">
      <alignment wrapText="1"/>
    </xf>
    <xf numFmtId="176" fontId="6" fillId="0" borderId="0" xfId="5" applyNumberFormat="1" applyAlignment="1">
      <alignment wrapText="1"/>
    </xf>
    <xf numFmtId="10" fontId="6" fillId="0" borderId="0" xfId="5" applyNumberFormat="1" applyAlignment="1">
      <alignment wrapText="1"/>
    </xf>
    <xf numFmtId="0" fontId="1" fillId="0" borderId="1" xfId="5" applyFont="1" applyBorder="1" applyAlignment="1">
      <alignment horizontal="center" wrapText="1"/>
    </xf>
    <xf numFmtId="0" fontId="1" fillId="4" borderId="1" xfId="5" applyFont="1" applyFill="1" applyBorder="1" applyAlignment="1">
      <alignment horizontal="center" wrapText="1"/>
    </xf>
    <xf numFmtId="0" fontId="3" fillId="4" borderId="1" xfId="5" applyFont="1" applyFill="1" applyBorder="1" applyAlignment="1">
      <alignment horizontal="center" wrapText="1"/>
    </xf>
    <xf numFmtId="0" fontId="4" fillId="0" borderId="1" xfId="5" applyFont="1" applyBorder="1" applyAlignment="1">
      <alignment horizontal="center" wrapText="1"/>
    </xf>
    <xf numFmtId="0" fontId="4" fillId="0" borderId="1" xfId="5" applyFont="1" applyBorder="1" applyAlignment="1">
      <alignment wrapText="1"/>
    </xf>
    <xf numFmtId="0" fontId="3" fillId="2" borderId="1" xfId="5" applyFont="1" applyFill="1" applyBorder="1" applyAlignment="1">
      <alignment horizontal="center" wrapText="1"/>
    </xf>
    <xf numFmtId="0" fontId="1" fillId="2" borderId="1" xfId="5" applyFont="1" applyFill="1" applyBorder="1" applyAlignment="1">
      <alignment horizontal="center" wrapText="1"/>
    </xf>
    <xf numFmtId="181" fontId="1" fillId="5" borderId="1" xfId="5" applyNumberFormat="1" applyFont="1" applyFill="1" applyBorder="1" applyAlignment="1">
      <alignment horizontal="center" wrapText="1"/>
    </xf>
    <xf numFmtId="2" fontId="1" fillId="5" borderId="1" xfId="5" applyNumberFormat="1" applyFont="1" applyFill="1" applyBorder="1" applyAlignment="1">
      <alignment horizontal="center" wrapText="1"/>
    </xf>
    <xf numFmtId="177" fontId="5" fillId="5" borderId="1" xfId="6" applyNumberFormat="1" applyFont="1" applyFill="1" applyBorder="1" applyAlignment="1">
      <alignment wrapText="1"/>
    </xf>
    <xf numFmtId="177" fontId="1" fillId="6" borderId="2" xfId="5" applyNumberFormat="1" applyFont="1" applyFill="1" applyBorder="1" applyAlignment="1">
      <alignment horizontal="center" wrapText="1"/>
    </xf>
    <xf numFmtId="181" fontId="4" fillId="0" borderId="1" xfId="5" applyNumberFormat="1" applyFont="1" applyBorder="1" applyAlignment="1">
      <alignment wrapText="1"/>
    </xf>
    <xf numFmtId="2" fontId="4" fillId="0" borderId="1" xfId="5" applyNumberFormat="1" applyFont="1" applyBorder="1" applyAlignment="1">
      <alignment wrapText="1"/>
    </xf>
    <xf numFmtId="177" fontId="4" fillId="7" borderId="1" xfId="2" applyNumberFormat="1" applyFont="1" applyFill="1" applyBorder="1" applyAlignment="1">
      <alignment wrapText="1"/>
    </xf>
    <xf numFmtId="177" fontId="1" fillId="5" borderId="1" xfId="5" applyNumberFormat="1" applyFont="1" applyFill="1" applyBorder="1" applyAlignment="1">
      <alignment horizontal="center" wrapText="1"/>
    </xf>
    <xf numFmtId="0" fontId="3" fillId="0" borderId="1" xfId="5" applyFont="1" applyBorder="1" applyAlignment="1">
      <alignment horizontal="center" wrapText="1"/>
    </xf>
    <xf numFmtId="179" fontId="1" fillId="0" borderId="1" xfId="5" applyNumberFormat="1" applyFont="1" applyBorder="1" applyAlignment="1">
      <alignment horizontal="center" wrapText="1"/>
    </xf>
    <xf numFmtId="177" fontId="4" fillId="0" borderId="1" xfId="5" applyNumberFormat="1" applyFont="1" applyBorder="1" applyAlignment="1">
      <alignment wrapText="1"/>
    </xf>
    <xf numFmtId="179" fontId="4" fillId="0" borderId="1" xfId="5" applyNumberFormat="1" applyFont="1" applyBorder="1" applyAlignment="1">
      <alignment wrapText="1"/>
    </xf>
    <xf numFmtId="2" fontId="1" fillId="0" borderId="1" xfId="5" applyNumberFormat="1" applyFont="1" applyBorder="1" applyAlignment="1">
      <alignment horizontal="center" wrapText="1"/>
    </xf>
    <xf numFmtId="1" fontId="1" fillId="0" borderId="1" xfId="5" applyNumberFormat="1" applyFont="1" applyBorder="1" applyAlignment="1">
      <alignment horizontal="center" wrapText="1"/>
    </xf>
    <xf numFmtId="176" fontId="5" fillId="0" borderId="1" xfId="6" applyNumberFormat="1" applyFont="1" applyBorder="1" applyAlignment="1">
      <alignment wrapText="1"/>
    </xf>
    <xf numFmtId="1" fontId="4" fillId="0" borderId="1" xfId="5" applyNumberFormat="1" applyFont="1" applyBorder="1" applyAlignment="1">
      <alignment wrapText="1"/>
    </xf>
    <xf numFmtId="176" fontId="4" fillId="7" borderId="1" xfId="5" applyNumberFormat="1" applyFont="1" applyFill="1" applyBorder="1" applyAlignment="1">
      <alignment wrapText="1"/>
    </xf>
    <xf numFmtId="1" fontId="5" fillId="0" borderId="1" xfId="6" applyNumberFormat="1" applyFont="1" applyBorder="1" applyAlignment="1">
      <alignment wrapText="1"/>
    </xf>
    <xf numFmtId="177" fontId="5" fillId="0" borderId="1" xfId="6" applyNumberFormat="1" applyFont="1" applyBorder="1" applyAlignment="1">
      <alignment wrapText="1"/>
    </xf>
    <xf numFmtId="1" fontId="4" fillId="7" borderId="1" xfId="5" applyNumberFormat="1" applyFont="1" applyFill="1" applyBorder="1" applyAlignment="1">
      <alignment wrapText="1"/>
    </xf>
    <xf numFmtId="180" fontId="4" fillId="0" borderId="1" xfId="5" applyNumberFormat="1" applyFont="1" applyBorder="1" applyAlignment="1">
      <alignment wrapText="1"/>
    </xf>
    <xf numFmtId="177" fontId="4" fillId="7" borderId="1" xfId="5" applyNumberFormat="1" applyFont="1" applyFill="1" applyBorder="1" applyAlignment="1">
      <alignment wrapText="1"/>
    </xf>
    <xf numFmtId="10" fontId="1" fillId="0" borderId="1" xfId="5" applyNumberFormat="1" applyFont="1" applyBorder="1" applyAlignment="1">
      <alignment horizontal="center" wrapText="1"/>
    </xf>
    <xf numFmtId="10" fontId="4" fillId="0" borderId="1" xfId="5" applyNumberFormat="1" applyFont="1" applyBorder="1" applyAlignment="1">
      <alignment wrapText="1"/>
    </xf>
    <xf numFmtId="177" fontId="5" fillId="3" borderId="1" xfId="6" applyNumberFormat="1" applyFont="1" applyFill="1" applyBorder="1" applyAlignment="1">
      <alignment wrapText="1"/>
    </xf>
    <xf numFmtId="10" fontId="5" fillId="3" borderId="1" xfId="6" applyNumberFormat="1" applyFont="1" applyFill="1" applyBorder="1" applyAlignment="1">
      <alignment wrapText="1"/>
    </xf>
    <xf numFmtId="10" fontId="4" fillId="7" borderId="1" xfId="4" applyNumberFormat="1" applyFont="1" applyFill="1" applyBorder="1" applyAlignment="1">
      <alignment wrapText="1"/>
    </xf>
    <xf numFmtId="177" fontId="1" fillId="3" borderId="1" xfId="5" applyNumberFormat="1" applyFont="1" applyFill="1" applyBorder="1" applyAlignment="1">
      <alignment horizontal="center" wrapText="1"/>
    </xf>
    <xf numFmtId="10" fontId="1" fillId="3" borderId="1" xfId="5" applyNumberFormat="1" applyFont="1" applyFill="1" applyBorder="1" applyAlignment="1">
      <alignment horizontal="center" wrapText="1"/>
    </xf>
    <xf numFmtId="9" fontId="4" fillId="0" borderId="1" xfId="5" applyNumberFormat="1" applyFont="1" applyBorder="1" applyAlignment="1">
      <alignment wrapText="1"/>
    </xf>
    <xf numFmtId="0" fontId="4" fillId="7" borderId="1" xfId="5" applyNumberFormat="1" applyFont="1" applyFill="1" applyBorder="1" applyAlignment="1">
      <alignment wrapText="1"/>
    </xf>
    <xf numFmtId="0" fontId="4" fillId="0" borderId="1" xfId="5" applyNumberFormat="1" applyFont="1" applyBorder="1" applyAlignment="1">
      <alignment wrapText="1"/>
    </xf>
  </cellXfs>
  <cellStyles count="7">
    <cellStyle name="Currency 2" xfId="2"/>
    <cellStyle name="Normal 2" xfId="5"/>
    <cellStyle name="Normal 2 18 2" xfId="6"/>
    <cellStyle name="Percent 2" xfId="4"/>
    <cellStyle name="Style 1" xfId="3"/>
    <cellStyle name="常规" xfId="0" builtinId="0"/>
    <cellStyle name="样式 1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135255</xdr:colOff>
      <xdr:row>1</xdr:row>
      <xdr:rowOff>250190</xdr:rowOff>
    </xdr:from>
    <xdr:to>
      <xdr:col>2</xdr:col>
      <xdr:colOff>1905</xdr:colOff>
      <xdr:row>2</xdr:row>
      <xdr:rowOff>657860</xdr:rowOff>
    </xdr:to>
    <xdr:pic>
      <xdr:nvPicPr>
        <xdr:cNvPr id="6" name="图片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65835" y="1411605"/>
          <a:ext cx="1181100" cy="118237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lulin/Desktop/Adult%202025/comfort%20spaces/CMS/Users/Lululin/Desktop/S:/Kristina%20Lance-Bedding/MYTEX/POS%202015/MYTEX%20FEB-MAR%20IMPORT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lulin/Desktop/Adult%202025/comfort%20spaces/CMS/Users/Lululin/Desktop/Users/lulu.lin/Desktop/&#36164;&#26009;/Commitment%20sheet%20format%202023.9.6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lulin/Desktop/Adult%202025/comfort%20spaces/CMS/Users/Lululin/Desktop/E:/Documents%20and%20Settings/zhangqing/&#26700;&#38754;/BBB/item%20set%20up/Final/BBB_Bombay_Cambay_Item%20Set%20Up_2011102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lulin/Desktop/Adult%202025/comfort%20spaces/CMS/Users/DVD/AppData/Local/Microsoft/Windows/Temporary%20Internet%20Files/Content.Outlook/UNTFDTPU/ITP%20-%20SP%20PROMO%205PC%20COMF-2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lulin/Desktop/Adult%202025/comfort%20spaces/CMS/Users/Lululin/Desktop/192.168.20.8/&#23478;&#32442;&#20845;&#37096;/joyce/customer/CS/CS%20stock%20list(ET)-081030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lulin/Desktop/Adult%202025/comfort%20spaces/CMS/Users/Lululin/Desktop/E:/Documents%20and%20Settings/qianyueyun/Local%20Settings/Temporary%20Internet%20Files/Content.Outlook/S0EW6CGV/BBB%20VENDOR%20SET%20UP%20%20ROVERTALLEN%20CHARLESTON%206%2015%201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lulin/Desktop/Adult%202025/comfort%20spaces/CMS/Users/Lululin/Desktop/S:/Documents%20and%20Settings/dingxiaoping/Local%20Settings/Temporary%20Internet%20Files/Content.IE5/K9AN0PEF/files/TARGET/FORMS/TARGET%20QUOTE%20SHEET%20FORMA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-FEB RECEIPTS"/>
      <sheetName val="mytex - x-Vendor Instructions"/>
      <sheetName val="mytex - x-Vendor Specs"/>
      <sheetName val="mytex - x-Vendor CTPAT"/>
      <sheetName val="mytex - x-Vendor 10+2"/>
      <sheetName val="mytex - x-Lacy Act"/>
      <sheetName val="mytex - x-IFI"/>
      <sheetName val="mytex - x-Fish &amp; Wildlife"/>
      <sheetName val="Volume Ranks"/>
      <sheetName val="Ticket-Item Setup"/>
      <sheetName val="x-Lists"/>
      <sheetName val="x-imports"/>
      <sheetName val="Mapping"/>
      <sheetName val="CO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Quote Sheet"/>
      <sheetName val="CCD"/>
      <sheetName val="JLA Spec Sheet"/>
      <sheetName val="Customer Setup"/>
      <sheetName val="Program Summary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ITP"/>
      <sheetName val="Hardline Drop down"/>
      <sheetName val="Sheet1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Mappi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ote Sheet"/>
      <sheetName val="example"/>
      <sheetName val="a"/>
      <sheetName val="Instructions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D14"/>
  <sheetViews>
    <sheetView tabSelected="1" workbookViewId="0">
      <selection activeCell="O8" sqref="O8"/>
    </sheetView>
  </sheetViews>
  <sheetFormatPr defaultColWidth="9.28515625" defaultRowHeight="15" x14ac:dyDescent="0.25"/>
  <cols>
    <col min="1" max="1" width="10.28515625" style="2" customWidth="1"/>
    <col min="2" max="2" width="17" style="3" customWidth="1"/>
    <col min="3" max="3" width="8.42578125" style="3" customWidth="1"/>
    <col min="4" max="4" width="10.42578125" style="3" customWidth="1"/>
    <col min="5" max="5" width="10.85546875" style="3" customWidth="1"/>
    <col min="6" max="6" width="11.28515625" style="3" customWidth="1"/>
    <col min="7" max="7" width="9.28515625" style="3" customWidth="1"/>
    <col min="8" max="8" width="14" style="3" customWidth="1"/>
    <col min="9" max="9" width="11.140625" style="3" customWidth="1"/>
    <col min="10" max="10" width="28.28515625" style="3" customWidth="1"/>
    <col min="11" max="11" width="13.28515625" style="3" customWidth="1"/>
    <col min="12" max="12" width="23.28515625" style="3" customWidth="1"/>
    <col min="13" max="13" width="9" style="3" customWidth="1"/>
    <col min="14" max="14" width="14.42578125" style="3" customWidth="1"/>
    <col min="15" max="15" width="17.5703125" style="3" customWidth="1"/>
    <col min="16" max="16" width="8.7109375" style="3" customWidth="1"/>
    <col min="17" max="17" width="11.140625" style="4" customWidth="1"/>
    <col min="18" max="18" width="9.85546875" style="5" customWidth="1"/>
    <col min="19" max="19" width="12" style="6" customWidth="1"/>
    <col min="20" max="20" width="10.140625" style="6" customWidth="1"/>
    <col min="21" max="21" width="8.140625" style="6" customWidth="1"/>
    <col min="22" max="22" width="9.28515625" style="3" customWidth="1"/>
    <col min="23" max="23" width="10.28515625" style="7" customWidth="1"/>
    <col min="24" max="24" width="12.5703125" style="7" customWidth="1"/>
    <col min="25" max="25" width="10.28515625" style="7" customWidth="1"/>
    <col min="26" max="26" width="12.7109375" style="5" customWidth="1"/>
    <col min="27" max="27" width="9.28515625" style="8" customWidth="1"/>
    <col min="28" max="28" width="13" style="9" customWidth="1"/>
    <col min="29" max="29" width="14.140625" style="8" customWidth="1"/>
    <col min="30" max="30" width="13.85546875" style="3" customWidth="1"/>
    <col min="31" max="31" width="13.7109375" style="6" customWidth="1"/>
    <col min="32" max="32" width="11.85546875" style="3" customWidth="1"/>
    <col min="33" max="33" width="8.42578125" style="10" customWidth="1"/>
    <col min="34" max="34" width="12.42578125" style="6" customWidth="1"/>
    <col min="35" max="35" width="8.85546875" style="6" customWidth="1"/>
    <col min="36" max="36" width="7.85546875" style="10" customWidth="1"/>
    <col min="37" max="37" width="5.85546875" style="6" customWidth="1"/>
    <col min="38" max="38" width="8.42578125" style="10" customWidth="1"/>
    <col min="39" max="39" width="12" style="6" customWidth="1"/>
    <col min="40" max="40" width="11.7109375" style="10" customWidth="1"/>
    <col min="41" max="41" width="10.85546875" style="6" customWidth="1"/>
    <col min="42" max="42" width="10.7109375" style="6" customWidth="1"/>
    <col min="43" max="43" width="9.7109375" style="3" customWidth="1"/>
    <col min="44" max="44" width="9.7109375" style="10" customWidth="1"/>
    <col min="45" max="45" width="10" style="6" customWidth="1"/>
    <col min="46" max="46" width="9.5703125" style="6" customWidth="1"/>
    <col min="47" max="47" width="11.7109375" style="6" customWidth="1"/>
    <col min="48" max="48" width="11.140625" style="10" customWidth="1"/>
    <col min="49" max="49" width="11.28515625" style="6" customWidth="1"/>
    <col min="50" max="50" width="12.7109375" style="6" customWidth="1"/>
    <col min="51" max="51" width="12.140625" style="10" customWidth="1"/>
    <col min="52" max="52" width="12.28515625" style="8" customWidth="1"/>
    <col min="53" max="53" width="20" style="3" customWidth="1"/>
    <col min="54" max="54" width="9.28515625" style="3" customWidth="1"/>
    <col min="55" max="16384" width="9.28515625" style="3"/>
  </cols>
  <sheetData>
    <row r="1" spans="1:56" ht="63.4" customHeight="1" x14ac:dyDescent="0.25">
      <c r="A1" s="11" t="s">
        <v>5</v>
      </c>
      <c r="B1" s="11" t="s">
        <v>6</v>
      </c>
      <c r="C1" s="12" t="s">
        <v>7</v>
      </c>
      <c r="D1" s="13" t="s">
        <v>1</v>
      </c>
      <c r="E1" s="13" t="s">
        <v>3</v>
      </c>
      <c r="F1" s="16" t="s">
        <v>8</v>
      </c>
      <c r="G1" s="12" t="s">
        <v>9</v>
      </c>
      <c r="H1" s="17" t="s">
        <v>10</v>
      </c>
      <c r="I1" s="17" t="s">
        <v>11</v>
      </c>
      <c r="J1" s="17" t="s">
        <v>12</v>
      </c>
      <c r="K1" s="17" t="s">
        <v>13</v>
      </c>
      <c r="L1" s="17" t="s">
        <v>14</v>
      </c>
      <c r="M1" s="17" t="s">
        <v>15</v>
      </c>
      <c r="N1" s="12" t="s">
        <v>16</v>
      </c>
      <c r="O1" s="12" t="s">
        <v>17</v>
      </c>
      <c r="P1" s="17" t="s">
        <v>18</v>
      </c>
      <c r="Q1" s="18" t="s">
        <v>19</v>
      </c>
      <c r="R1" s="19" t="s">
        <v>20</v>
      </c>
      <c r="S1" s="20" t="s">
        <v>21</v>
      </c>
      <c r="T1" s="21" t="s">
        <v>22</v>
      </c>
      <c r="U1" s="25" t="s">
        <v>23</v>
      </c>
      <c r="V1" s="26" t="s">
        <v>24</v>
      </c>
      <c r="W1" s="27" t="s">
        <v>25</v>
      </c>
      <c r="X1" s="27" t="s">
        <v>26</v>
      </c>
      <c r="Y1" s="27" t="s">
        <v>27</v>
      </c>
      <c r="Z1" s="30" t="s">
        <v>28</v>
      </c>
      <c r="AA1" s="31" t="s">
        <v>29</v>
      </c>
      <c r="AB1" s="32" t="s">
        <v>30</v>
      </c>
      <c r="AC1" s="35" t="s">
        <v>31</v>
      </c>
      <c r="AD1" s="11" t="s">
        <v>32</v>
      </c>
      <c r="AE1" s="36" t="s">
        <v>33</v>
      </c>
      <c r="AF1" s="11" t="s">
        <v>34</v>
      </c>
      <c r="AG1" s="40" t="s">
        <v>35</v>
      </c>
      <c r="AH1" s="36" t="s">
        <v>36</v>
      </c>
      <c r="AI1" s="36" t="s">
        <v>37</v>
      </c>
      <c r="AJ1" s="40" t="s">
        <v>38</v>
      </c>
      <c r="AK1" s="36" t="s">
        <v>39</v>
      </c>
      <c r="AL1" s="40" t="s">
        <v>40</v>
      </c>
      <c r="AM1" s="36" t="s">
        <v>41</v>
      </c>
      <c r="AN1" s="40" t="s">
        <v>42</v>
      </c>
      <c r="AO1" s="36" t="s">
        <v>43</v>
      </c>
      <c r="AP1" s="36" t="s">
        <v>44</v>
      </c>
      <c r="AQ1" s="26" t="s">
        <v>45</v>
      </c>
      <c r="AR1" s="40" t="s">
        <v>46</v>
      </c>
      <c r="AS1" s="36" t="s">
        <v>47</v>
      </c>
      <c r="AT1" s="36" t="s">
        <v>48</v>
      </c>
      <c r="AU1" s="42" t="s">
        <v>49</v>
      </c>
      <c r="AV1" s="43" t="s">
        <v>50</v>
      </c>
      <c r="AW1" s="42" t="s">
        <v>51</v>
      </c>
      <c r="AX1" s="45" t="s">
        <v>52</v>
      </c>
      <c r="AY1" s="46" t="s">
        <v>53</v>
      </c>
      <c r="AZ1" s="31" t="s">
        <v>54</v>
      </c>
    </row>
    <row r="2" spans="1:56" s="1" customFormat="1" ht="60.95" customHeight="1" x14ac:dyDescent="0.2">
      <c r="A2" s="14">
        <v>1</v>
      </c>
      <c r="B2" s="15"/>
      <c r="C2" s="15"/>
      <c r="D2" s="15" t="s">
        <v>2</v>
      </c>
      <c r="E2" s="15"/>
      <c r="F2" s="15" t="s">
        <v>4</v>
      </c>
      <c r="G2" s="15" t="s">
        <v>0</v>
      </c>
      <c r="H2" s="15" t="s">
        <v>55</v>
      </c>
      <c r="I2" s="15" t="s">
        <v>56</v>
      </c>
      <c r="J2" s="15" t="s">
        <v>57</v>
      </c>
      <c r="K2" s="15" t="s">
        <v>58</v>
      </c>
      <c r="L2" s="15" t="s">
        <v>59</v>
      </c>
      <c r="M2" s="15" t="s">
        <v>60</v>
      </c>
      <c r="N2" s="15" t="s">
        <v>67</v>
      </c>
      <c r="O2" s="15" t="s">
        <v>65</v>
      </c>
      <c r="P2" s="15" t="s">
        <v>61</v>
      </c>
      <c r="Q2" s="22">
        <f>R2*S2</f>
        <v>46.27</v>
      </c>
      <c r="R2" s="23">
        <v>7.95</v>
      </c>
      <c r="S2" s="24">
        <v>5.82</v>
      </c>
      <c r="T2" s="24">
        <v>5.82</v>
      </c>
      <c r="U2" s="28"/>
      <c r="V2" s="15" t="s">
        <v>62</v>
      </c>
      <c r="W2" s="29">
        <v>45</v>
      </c>
      <c r="X2" s="29">
        <v>36</v>
      </c>
      <c r="Y2" s="29">
        <v>40</v>
      </c>
      <c r="Z2" s="23"/>
      <c r="AA2" s="33">
        <v>3</v>
      </c>
      <c r="AB2" s="34">
        <f>IF(W2="","",W2*X2*Y2/1000000)</f>
        <v>6.5000000000000002E-2</v>
      </c>
      <c r="AC2" s="37">
        <f>IF(AA2="","",65/AB2*AA2)</f>
        <v>3000</v>
      </c>
      <c r="AD2" s="38">
        <v>3700</v>
      </c>
      <c r="AE2" s="39">
        <f>IF(ISERROR(AD2/AC2),"",AD2/AC2)</f>
        <v>1.23</v>
      </c>
      <c r="AF2" s="15" t="s">
        <v>63</v>
      </c>
      <c r="AG2" s="41">
        <f>12.8%+20%</f>
        <v>0.32800000000000001</v>
      </c>
      <c r="AH2" s="39">
        <f>IF(ISERROR(T2*AG2),"",T2*AG2)</f>
        <v>1.91</v>
      </c>
      <c r="AI2" s="39">
        <f>IF(ISERROR(T2+AE2+AH2),"",T2+AE2+AH2)</f>
        <v>8.9600000000000009</v>
      </c>
      <c r="AJ2" s="41">
        <v>0.31</v>
      </c>
      <c r="AK2" s="39">
        <f>IF(ISERROR(AW2*AJ2),"",AW2*AJ2)</f>
        <v>7.09</v>
      </c>
      <c r="AL2" s="41">
        <v>0</v>
      </c>
      <c r="AM2" s="39">
        <f>IF(ISERROR(AW2*AL2),"",AW2*AL2)</f>
        <v>0</v>
      </c>
      <c r="AN2" s="41">
        <v>0.1</v>
      </c>
      <c r="AO2" s="39">
        <f>IF(ISERROR(AW2*AN2),"",AW2*AN2)</f>
        <v>2.29</v>
      </c>
      <c r="AP2" s="39">
        <v>0</v>
      </c>
      <c r="AQ2" s="15"/>
      <c r="AR2" s="41"/>
      <c r="AS2" s="39">
        <f>IF(ISERROR(AW2*AR2),"",AW2*AR2)</f>
        <v>0</v>
      </c>
      <c r="AT2" s="39">
        <f>IF(ISERROR(AK2+AM2+AO2+AP2+AS2),"",AK2+AM2+AO2+AP2+AS2)</f>
        <v>9.3800000000000008</v>
      </c>
      <c r="AU2" s="39">
        <f>IF(ISERROR(AI2+AT2),"",AI2+AT2)</f>
        <v>18.34</v>
      </c>
      <c r="AV2" s="44">
        <f>IF(ISERROR((AW2-AU2)/AW2),"",(AW2-AU2)/AW2)</f>
        <v>0.19839999999999999</v>
      </c>
      <c r="AW2" s="48">
        <v>22.88</v>
      </c>
      <c r="AX2" s="49">
        <v>32.99</v>
      </c>
      <c r="AY2" s="47">
        <f>(AX2-AW2)/AX2</f>
        <v>0.31</v>
      </c>
      <c r="AZ2" s="33"/>
    </row>
    <row r="3" spans="1:56" s="1" customFormat="1" ht="60.95" customHeight="1" x14ac:dyDescent="0.2">
      <c r="A3" s="14">
        <v>2</v>
      </c>
      <c r="B3" s="15"/>
      <c r="C3" s="15"/>
      <c r="D3" s="15" t="s">
        <v>2</v>
      </c>
      <c r="E3" s="15"/>
      <c r="F3" s="15" t="s">
        <v>4</v>
      </c>
      <c r="G3" s="15" t="s">
        <v>0</v>
      </c>
      <c r="H3" s="15" t="s">
        <v>55</v>
      </c>
      <c r="I3" s="15" t="s">
        <v>56</v>
      </c>
      <c r="J3" s="15" t="s">
        <v>57</v>
      </c>
      <c r="K3" s="15" t="s">
        <v>58</v>
      </c>
      <c r="L3" s="15" t="s">
        <v>64</v>
      </c>
      <c r="M3" s="15" t="s">
        <v>60</v>
      </c>
      <c r="N3" s="15" t="s">
        <v>68</v>
      </c>
      <c r="O3" s="15" t="s">
        <v>66</v>
      </c>
      <c r="P3" s="15" t="s">
        <v>61</v>
      </c>
      <c r="Q3" s="22">
        <f>R3*S3</f>
        <v>63.2</v>
      </c>
      <c r="R3" s="23">
        <v>7.95</v>
      </c>
      <c r="S3" s="24">
        <v>7.95</v>
      </c>
      <c r="T3" s="24">
        <v>7.95</v>
      </c>
      <c r="U3" s="28"/>
      <c r="V3" s="15" t="s">
        <v>62</v>
      </c>
      <c r="W3" s="29">
        <v>45</v>
      </c>
      <c r="X3" s="29">
        <v>36</v>
      </c>
      <c r="Y3" s="29">
        <v>48</v>
      </c>
      <c r="Z3" s="23"/>
      <c r="AA3" s="33">
        <v>3</v>
      </c>
      <c r="AB3" s="34">
        <f>IF(W3="","",W3*X3*Y3/1000000)</f>
        <v>7.8E-2</v>
      </c>
      <c r="AC3" s="37">
        <f>IF(AA3="","",65/AB3*AA3)</f>
        <v>2500</v>
      </c>
      <c r="AD3" s="38">
        <v>3700</v>
      </c>
      <c r="AE3" s="39">
        <f>IF(ISERROR(AD3/AC3),"",AD3/AC3)</f>
        <v>1.48</v>
      </c>
      <c r="AF3" s="15" t="s">
        <v>63</v>
      </c>
      <c r="AG3" s="41">
        <f>12.8%+20%</f>
        <v>0.32800000000000001</v>
      </c>
      <c r="AH3" s="39">
        <f>IF(ISERROR(T3*AG3),"",T3*AG3)</f>
        <v>2.61</v>
      </c>
      <c r="AI3" s="39">
        <f>IF(ISERROR(T3+AE3+AH3),"",T3+AE3+AH3)</f>
        <v>12.04</v>
      </c>
      <c r="AJ3" s="41">
        <v>0.31</v>
      </c>
      <c r="AK3" s="39">
        <f>IF(ISERROR(AW3*AJ3),"",AW3*AJ3)</f>
        <v>9.41</v>
      </c>
      <c r="AL3" s="41">
        <v>0</v>
      </c>
      <c r="AM3" s="39">
        <f>IF(ISERROR(AW3*AL3),"",AW3*AL3)</f>
        <v>0</v>
      </c>
      <c r="AN3" s="41">
        <v>0.1</v>
      </c>
      <c r="AO3" s="39">
        <f>IF(ISERROR(AW3*AN3),"",AW3*AN3)</f>
        <v>3.04</v>
      </c>
      <c r="AP3" s="39">
        <v>0</v>
      </c>
      <c r="AQ3" s="15"/>
      <c r="AR3" s="41"/>
      <c r="AS3" s="39">
        <f>IF(ISERROR(AW3*AR3),"",AW3*AR3)</f>
        <v>0</v>
      </c>
      <c r="AT3" s="39">
        <f>IF(ISERROR(AK3+AM3+AO3+AP3+AS3),"",AK3+AM3+AO3+AP3+AS3)</f>
        <v>12.45</v>
      </c>
      <c r="AU3" s="39">
        <f>IF(ISERROR(AI3+AT3),"",AI3+AT3)</f>
        <v>24.49</v>
      </c>
      <c r="AV3" s="44">
        <f>IF(ISERROR((AW3-AU3)/AW3),"",(AW3-AU3)/AW3)</f>
        <v>0.1933</v>
      </c>
      <c r="AW3" s="48">
        <v>30.36</v>
      </c>
      <c r="AX3" s="49">
        <v>39.99</v>
      </c>
      <c r="AY3" s="47">
        <f>(AX3-AW3)/AX3</f>
        <v>0.24</v>
      </c>
      <c r="AZ3" s="33"/>
    </row>
    <row r="8" spans="1:56" x14ac:dyDescent="0.25">
      <c r="AS8" s="8"/>
      <c r="AT8" s="9"/>
      <c r="AU8" s="8"/>
      <c r="AV8" s="3"/>
      <c r="AX8" s="3"/>
      <c r="AZ8" s="6"/>
      <c r="BA8" s="6"/>
      <c r="BB8" s="10"/>
      <c r="BC8" s="6"/>
      <c r="BD8" s="10"/>
    </row>
    <row r="9" spans="1:56" x14ac:dyDescent="0.25">
      <c r="AS9" s="8"/>
      <c r="AT9" s="9"/>
      <c r="AU9" s="8"/>
      <c r="AV9" s="3"/>
      <c r="AX9" s="3"/>
      <c r="AZ9" s="6"/>
      <c r="BA9" s="6"/>
      <c r="BB9" s="10"/>
      <c r="BC9" s="6"/>
      <c r="BD9" s="10"/>
    </row>
    <row r="12" spans="1:56" x14ac:dyDescent="0.25">
      <c r="B12"/>
    </row>
    <row r="14" spans="1:56" x14ac:dyDescent="0.25">
      <c r="E14"/>
    </row>
  </sheetData>
  <sheetProtection insertRows="0" deleteRows="0" sort="0"/>
  <protectedRanges>
    <protectedRange sqref="A2:J209 AS8:BD9 L2:Z209 AA2:AZ6 AA10:AZ209 AA9:AL9 AS7:AZ7 AM7:AR9" name="Range1"/>
    <protectedRange sqref="K2:K207" name="Range1_1"/>
  </protectedRanges>
  <phoneticPr fontId="7" type="noConversion"/>
  <dataValidations count="5">
    <dataValidation type="list" allowBlank="1" showInputMessage="1" showErrorMessage="1" sqref="V2:V3">
      <formula1>#REF!</formula1>
    </dataValidation>
    <dataValidation type="list" allowBlank="1" showInputMessage="1" showErrorMessage="1" sqref="P2:P3">
      <formula1>#REF!</formula1>
    </dataValidation>
    <dataValidation type="list" allowBlank="1" showInputMessage="1" showErrorMessage="1" sqref="F2:F3">
      <formula1>#REF!</formula1>
    </dataValidation>
    <dataValidation type="list" allowBlank="1" showInputMessage="1" showErrorMessage="1" sqref="E2:E3">
      <formula1>#REF!</formula1>
    </dataValidation>
    <dataValidation type="list" allowBlank="1" showInputMessage="1" showErrorMessage="1" sqref="D2:D3">
      <formula1>#REF!</formula1>
    </dataValidation>
  </dataValidations>
  <pageMargins left="0.7" right="0.7" top="0.75" bottom="0.75" header="0.3" footer="0.3"/>
  <pageSetup paperSize="9" orientation="portrait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2" master="">
    <arrUserId title="区域1_1" rangeCreator="" othersAccessPermission="edit"/>
  </rangeList>
  <rangeList sheetStid="5" master="">
    <arrUserId title="Range1" rangeCreator="" othersAccessPermission="edit"/>
    <arrUserId title="Range1_1" rangeCreator="" othersAccessPermission="edit"/>
  </rangeList>
  <rangeList sheetStid="4" master=""/>
  <rangeList sheetStid="3" master=""/>
  <rangeList sheetStid="7" master="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高丽</cp:lastModifiedBy>
  <dcterms:created xsi:type="dcterms:W3CDTF">2025-03-10T02:28:00Z</dcterms:created>
  <dcterms:modified xsi:type="dcterms:W3CDTF">2025-12-19T02:46:31Z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86AD0FD0111A41B987CD78254930A143_13</vt:lpwstr>
  </property>
  <property fmtid="{D5CDD505-2E9C-101B-9397-08002B2CF9AE}" pid="3" name="KSOProductBuildVer">
    <vt:lpwstr>2052-5.7.3.8095</vt:lpwstr>
  </property>
</Properties>
</file>