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4" i="1" l="1"/>
  <c r="AU34" i="1"/>
  <c r="AR34" i="1"/>
  <c r="AP34" i="1"/>
  <c r="AN34" i="1"/>
  <c r="AL34" i="1"/>
  <c r="AI34" i="1"/>
  <c r="AB34" i="1"/>
  <c r="AD34" i="1" s="1"/>
  <c r="AF34" i="1" s="1"/>
  <c r="AJ34" i="1" s="1"/>
  <c r="BB33" i="1"/>
  <c r="AU33" i="1"/>
  <c r="AR33" i="1"/>
  <c r="AP33" i="1"/>
  <c r="AN33" i="1"/>
  <c r="AL33" i="1"/>
  <c r="AI33" i="1"/>
  <c r="AB33" i="1"/>
  <c r="AD33" i="1" s="1"/>
  <c r="AF33" i="1" s="1"/>
  <c r="AJ33" i="1" s="1"/>
  <c r="BB32" i="1"/>
  <c r="AU32" i="1"/>
  <c r="AR32" i="1"/>
  <c r="AP32" i="1"/>
  <c r="AN32" i="1"/>
  <c r="AL32" i="1"/>
  <c r="AI32" i="1"/>
  <c r="AB32" i="1"/>
  <c r="AD32" i="1" s="1"/>
  <c r="AF32" i="1" s="1"/>
  <c r="AJ32" i="1" s="1"/>
  <c r="BB31" i="1"/>
  <c r="AU31" i="1"/>
  <c r="AR31" i="1"/>
  <c r="AP31" i="1"/>
  <c r="AN31" i="1"/>
  <c r="AL31" i="1"/>
  <c r="AI31" i="1"/>
  <c r="AB31" i="1"/>
  <c r="AD31" i="1" s="1"/>
  <c r="AF31" i="1" s="1"/>
  <c r="AJ31" i="1" s="1"/>
  <c r="AU30" i="1"/>
  <c r="AR30" i="1"/>
  <c r="AP30" i="1"/>
  <c r="AN30" i="1"/>
  <c r="AL30" i="1"/>
  <c r="AI30" i="1"/>
  <c r="AD30" i="1"/>
  <c r="AF30" i="1" s="1"/>
  <c r="AB30" i="1"/>
  <c r="AZ29" i="1"/>
  <c r="AZ30" i="1" s="1"/>
  <c r="BB30" i="1" s="1"/>
  <c r="AU29" i="1"/>
  <c r="AR29" i="1"/>
  <c r="AP29" i="1"/>
  <c r="AN29" i="1"/>
  <c r="AL29" i="1"/>
  <c r="AI29" i="1"/>
  <c r="AB29" i="1"/>
  <c r="AD29" i="1" s="1"/>
  <c r="AF29" i="1" s="1"/>
  <c r="AJ29" i="1" s="1"/>
  <c r="BB28" i="1"/>
  <c r="AU28" i="1"/>
  <c r="AR28" i="1"/>
  <c r="AP28" i="1"/>
  <c r="AN28" i="1"/>
  <c r="AL28" i="1"/>
  <c r="AI28" i="1"/>
  <c r="AD28" i="1"/>
  <c r="AF28" i="1" s="1"/>
  <c r="AB28" i="1"/>
  <c r="BB27" i="1"/>
  <c r="AU27" i="1"/>
  <c r="AR27" i="1"/>
  <c r="AP27" i="1"/>
  <c r="AN27" i="1"/>
  <c r="AL27" i="1"/>
  <c r="AI27" i="1"/>
  <c r="AB27" i="1"/>
  <c r="AD27" i="1" s="1"/>
  <c r="AF27" i="1" s="1"/>
  <c r="BB26" i="1"/>
  <c r="AU26" i="1"/>
  <c r="AR26" i="1"/>
  <c r="AP26" i="1"/>
  <c r="AN26" i="1"/>
  <c r="AL26" i="1"/>
  <c r="AI26" i="1"/>
  <c r="AB26" i="1"/>
  <c r="AD26" i="1" s="1"/>
  <c r="AF26" i="1" s="1"/>
  <c r="BB25" i="1"/>
  <c r="AU25" i="1"/>
  <c r="AR25" i="1"/>
  <c r="AP25" i="1"/>
  <c r="AN25" i="1"/>
  <c r="AV25" i="1" s="1"/>
  <c r="AL25" i="1"/>
  <c r="AI25" i="1"/>
  <c r="AB25" i="1"/>
  <c r="AD25" i="1" s="1"/>
  <c r="AF25" i="1" s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I23" i="1"/>
  <c r="AB23" i="1"/>
  <c r="AD23" i="1" s="1"/>
  <c r="AF23" i="1" s="1"/>
  <c r="AU22" i="1"/>
  <c r="AR22" i="1"/>
  <c r="AP22" i="1"/>
  <c r="AN22" i="1"/>
  <c r="AL22" i="1"/>
  <c r="AI22" i="1"/>
  <c r="AB22" i="1"/>
  <c r="AD22" i="1" s="1"/>
  <c r="AF22" i="1" s="1"/>
  <c r="AU21" i="1"/>
  <c r="AR21" i="1"/>
  <c r="AP21" i="1"/>
  <c r="AN21" i="1"/>
  <c r="AL21" i="1"/>
  <c r="AI21" i="1"/>
  <c r="AB21" i="1"/>
  <c r="AD21" i="1" s="1"/>
  <c r="AF21" i="1" s="1"/>
  <c r="AJ21" i="1" s="1"/>
  <c r="BB20" i="1"/>
  <c r="AZ20" i="1"/>
  <c r="AZ21" i="1" s="1"/>
  <c r="BB22" i="1" s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B18" i="1"/>
  <c r="AD18" i="1" s="1"/>
  <c r="AF18" i="1" s="1"/>
  <c r="AJ18" i="1" s="1"/>
  <c r="BB17" i="1"/>
  <c r="AU17" i="1"/>
  <c r="AR17" i="1"/>
  <c r="AP17" i="1"/>
  <c r="AN17" i="1"/>
  <c r="AL17" i="1"/>
  <c r="AI17" i="1"/>
  <c r="AB17" i="1"/>
  <c r="AD17" i="1" s="1"/>
  <c r="AF17" i="1" s="1"/>
  <c r="BB16" i="1"/>
  <c r="AU16" i="1"/>
  <c r="AR16" i="1"/>
  <c r="AP16" i="1"/>
  <c r="AN16" i="1"/>
  <c r="AL16" i="1"/>
  <c r="AI16" i="1"/>
  <c r="AJ16" i="1" s="1"/>
  <c r="AB16" i="1"/>
  <c r="AD16" i="1" s="1"/>
  <c r="AF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AJ13" i="1" s="1"/>
  <c r="AU12" i="1"/>
  <c r="AR12" i="1"/>
  <c r="AP12" i="1"/>
  <c r="AN12" i="1"/>
  <c r="AL12" i="1"/>
  <c r="AI12" i="1"/>
  <c r="AB12" i="1"/>
  <c r="AD12" i="1" s="1"/>
  <c r="AF12" i="1" s="1"/>
  <c r="AZ11" i="1"/>
  <c r="BB11" i="1" s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J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D7" i="1"/>
  <c r="AF7" i="1" s="1"/>
  <c r="AJ7" i="1" s="1"/>
  <c r="AB7" i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P4" i="1"/>
  <c r="AN4" i="1"/>
  <c r="AL4" i="1"/>
  <c r="AB4" i="1"/>
  <c r="AD4" i="1" s="1"/>
  <c r="AF4" i="1" s="1"/>
  <c r="U4" i="1"/>
  <c r="AR4" i="1" s="1"/>
  <c r="BB3" i="1"/>
  <c r="AU3" i="1"/>
  <c r="AP3" i="1"/>
  <c r="AN3" i="1"/>
  <c r="AL3" i="1"/>
  <c r="AB3" i="1"/>
  <c r="AD3" i="1" s="1"/>
  <c r="AF3" i="1" s="1"/>
  <c r="U3" i="1"/>
  <c r="BB2" i="1"/>
  <c r="AU2" i="1"/>
  <c r="AP2" i="1"/>
  <c r="AN2" i="1"/>
  <c r="AL2" i="1"/>
  <c r="AB2" i="1"/>
  <c r="AD2" i="1" s="1"/>
  <c r="AF2" i="1" s="1"/>
  <c r="U2" i="1"/>
  <c r="AR2" i="1" s="1"/>
  <c r="AJ5" i="1" l="1"/>
  <c r="AV8" i="1"/>
  <c r="AJ19" i="1"/>
  <c r="AW19" i="1" s="1"/>
  <c r="AJ20" i="1"/>
  <c r="BB21" i="1"/>
  <c r="AJ23" i="1"/>
  <c r="AJ24" i="1"/>
  <c r="AW24" i="1" s="1"/>
  <c r="AJ25" i="1"/>
  <c r="AJ26" i="1"/>
  <c r="AJ27" i="1"/>
  <c r="AW8" i="1"/>
  <c r="AX8" i="1" s="1"/>
  <c r="AV14" i="1"/>
  <c r="AV29" i="1"/>
  <c r="AW29" i="1" s="1"/>
  <c r="AJ14" i="1"/>
  <c r="AW14" i="1" s="1"/>
  <c r="AX14" i="1" s="1"/>
  <c r="AJ15" i="1"/>
  <c r="AW15" i="1" s="1"/>
  <c r="AV4" i="1"/>
  <c r="AV5" i="1"/>
  <c r="AW5" i="1" s="1"/>
  <c r="AZ12" i="1"/>
  <c r="BB12" i="1" s="1"/>
  <c r="AV18" i="1"/>
  <c r="AW18" i="1" s="1"/>
  <c r="AJ22" i="1"/>
  <c r="AV28" i="1"/>
  <c r="AV32" i="1"/>
  <c r="AW32" i="1" s="1"/>
  <c r="AV33" i="1"/>
  <c r="AW33" i="1" s="1"/>
  <c r="AV9" i="1"/>
  <c r="AW9" i="1" s="1"/>
  <c r="AV12" i="1"/>
  <c r="AV15" i="1"/>
  <c r="AW25" i="1"/>
  <c r="BB29" i="1"/>
  <c r="AJ6" i="1"/>
  <c r="AJ11" i="1"/>
  <c r="AJ12" i="1"/>
  <c r="AJ17" i="1"/>
  <c r="AV19" i="1"/>
  <c r="AV24" i="1"/>
  <c r="AJ28" i="1"/>
  <c r="AV30" i="1"/>
  <c r="AV31" i="1"/>
  <c r="AW31" i="1" s="1"/>
  <c r="AV34" i="1"/>
  <c r="AV2" i="1"/>
  <c r="BA8" i="1"/>
  <c r="BA25" i="1"/>
  <c r="AX25" i="1"/>
  <c r="AW34" i="1"/>
  <c r="AR3" i="1"/>
  <c r="AV3" i="1" s="1"/>
  <c r="AV16" i="1"/>
  <c r="AW16" i="1" s="1"/>
  <c r="AI2" i="1"/>
  <c r="AJ2" i="1" s="1"/>
  <c r="AW2" i="1" s="1"/>
  <c r="AV10" i="1"/>
  <c r="AW10" i="1" s="1"/>
  <c r="AV11" i="1"/>
  <c r="AV22" i="1"/>
  <c r="AW22" i="1" s="1"/>
  <c r="AI3" i="1"/>
  <c r="AJ3" i="1" s="1"/>
  <c r="AV17" i="1"/>
  <c r="AV23" i="1"/>
  <c r="AV6" i="1"/>
  <c r="AW6" i="1" s="1"/>
  <c r="AV7" i="1"/>
  <c r="AW7" i="1" s="1"/>
  <c r="AV13" i="1"/>
  <c r="AW13" i="1" s="1"/>
  <c r="AV20" i="1"/>
  <c r="AW20" i="1" s="1"/>
  <c r="AV21" i="1"/>
  <c r="AW21" i="1" s="1"/>
  <c r="AV26" i="1"/>
  <c r="AW26" i="1" s="1"/>
  <c r="AV27" i="1"/>
  <c r="AJ30" i="1"/>
  <c r="AW30" i="1" s="1"/>
  <c r="AI4" i="1"/>
  <c r="AJ4" i="1" s="1"/>
  <c r="AW4" i="1" s="1"/>
  <c r="AX18" i="1" l="1"/>
  <c r="BA18" i="1"/>
  <c r="AX29" i="1"/>
  <c r="BA29" i="1"/>
  <c r="AW23" i="1"/>
  <c r="BA14" i="1"/>
  <c r="AW27" i="1"/>
  <c r="BA27" i="1" s="1"/>
  <c r="AW11" i="1"/>
  <c r="AX11" i="1" s="1"/>
  <c r="AW28" i="1"/>
  <c r="AW12" i="1"/>
  <c r="AX12" i="1" s="1"/>
  <c r="AX5" i="1"/>
  <c r="BA5" i="1"/>
  <c r="AX33" i="1"/>
  <c r="BA33" i="1"/>
  <c r="BA32" i="1"/>
  <c r="AX32" i="1"/>
  <c r="AW17" i="1"/>
  <c r="BA12" i="1"/>
  <c r="AW3" i="1"/>
  <c r="AX3" i="1" s="1"/>
  <c r="AX4" i="1"/>
  <c r="BA4" i="1"/>
  <c r="BA26" i="1"/>
  <c r="AX26" i="1"/>
  <c r="BA7" i="1"/>
  <c r="AX7" i="1"/>
  <c r="BA3" i="1"/>
  <c r="BA21" i="1"/>
  <c r="AX21" i="1"/>
  <c r="BA6" i="1"/>
  <c r="AX6" i="1"/>
  <c r="BA11" i="1"/>
  <c r="BA16" i="1"/>
  <c r="AX16" i="1"/>
  <c r="BA20" i="1"/>
  <c r="AX20" i="1"/>
  <c r="BA23" i="1"/>
  <c r="AX23" i="1"/>
  <c r="BA10" i="1"/>
  <c r="AX10" i="1"/>
  <c r="BA13" i="1"/>
  <c r="AX13" i="1"/>
  <c r="BA17" i="1"/>
  <c r="AX17" i="1"/>
  <c r="BA22" i="1"/>
  <c r="AX22" i="1"/>
  <c r="BA9" i="1"/>
  <c r="AX9" i="1"/>
  <c r="AX2" i="1"/>
  <c r="BA2" i="1"/>
  <c r="AX27" i="1"/>
  <c r="AX24" i="1"/>
  <c r="BA24" i="1"/>
  <c r="BA19" i="1"/>
  <c r="AX19" i="1"/>
  <c r="AX30" i="1"/>
  <c r="BA30" i="1"/>
  <c r="BA15" i="1"/>
  <c r="AX15" i="1"/>
  <c r="AX34" i="1"/>
  <c r="BA34" i="1"/>
  <c r="BA31" i="1"/>
  <c r="AX31" i="1"/>
  <c r="AX28" i="1" l="1"/>
  <c r="BA2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<sst xmlns="http://schemas.openxmlformats.org/spreadsheetml/2006/main" count="483" uniqueCount="153">
  <si>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</si>
  <si>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</si>
  <si>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</si>
  <si>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</si>
  <si>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</si>
  <si>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</si>
  <si>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</si>
  <si>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</si>
  <si>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</si>
  <si>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</si>
  <si>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</si>
  <si>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</si>
  <si>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</si>
  <si>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</si>
  <si>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</si>
  <si>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</si>
  <si>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</si>
  <si>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</si>
  <si>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</si>
  <si>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</si>
  <si>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</si>
  <si>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</si>
  <si>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</si>
  <si>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</si>
  <si>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</si>
  <si>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</si>
  <si>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</si>
  <si>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</si>
  <si>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</si>
  <si>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</si>
  <si>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</si>
  <si>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</si>
  <si>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</si>
  <si>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</si>
  <si>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</si>
  <si>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</si>
  <si>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</si>
  <si>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</si>
  <si>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</si>
  <si>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</si>
  <si>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</si>
  <si>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</si>
  <si>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</si>
  <si>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</si>
  <si>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</si>
  <si>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</si>
  <si>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</si>
  <si>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</si>
  <si>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</si>
  <si>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</si>
  <si>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</si>
  <si>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</si>
  <si>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</si>
  <si>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</si>
  <si>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WILLOW &amp; SAGE</t>
  </si>
  <si>
    <t>SHEET/SHEET SET</t>
  </si>
  <si>
    <t>200TC Cotton Solid</t>
    <phoneticPr fontId="10" type="noConversion"/>
  </si>
  <si>
    <t>100% Cotton 200TC Solid Sheet Set</t>
    <phoneticPr fontId="10" type="noConversion"/>
  </si>
  <si>
    <t>200TC Cotton Solid Sheet</t>
    <phoneticPr fontId="10" type="noConversion"/>
  </si>
  <si>
    <t>100% Cotton Solid Sheet Set, 4" single needle hem, VZB packaging</t>
    <phoneticPr fontId="10" type="noConversion"/>
  </si>
  <si>
    <t>100% Cotton, Solid</t>
    <phoneticPr fontId="10" type="noConversion"/>
  </si>
  <si>
    <t>Twin: 66x96"/39x75+12"/20x30" (1)</t>
  </si>
  <si>
    <t>QUIET SHADE GREY</t>
    <phoneticPr fontId="11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</si>
  <si>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-8705</t>
    </r>
    <phoneticPr fontId="10" type="noConversion"/>
  </si>
  <si>
    <t>Set</t>
  </si>
  <si>
    <t>Normal</t>
  </si>
  <si>
    <t>6302.21.9020</t>
  </si>
  <si>
    <t>SWAMP</t>
    <phoneticPr fontId="11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</si>
  <si>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-8706</t>
    </r>
    <r>
      <rPr>
        <sz val="11"/>
        <color theme="1"/>
        <rFont val="宋体"/>
        <family val="2"/>
        <charset val="134"/>
        <scheme val="minor"/>
      </rPr>
      <t/>
    </r>
  </si>
  <si>
    <t>ARMOIRE COLLECTION</t>
  </si>
  <si>
    <t>BALLET SLIPPER</t>
    <phoneticPr fontId="11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</si>
  <si>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-8707</t>
    </r>
    <r>
      <rPr>
        <sz val="11"/>
        <color theme="1"/>
        <rFont val="宋体"/>
        <family val="2"/>
        <charset val="134"/>
        <scheme val="minor"/>
      </rPr>
      <t/>
    </r>
  </si>
  <si>
    <t>Full: 81x96"/54x75+14"/20x30" (2)</t>
  </si>
  <si>
    <t>QUIET SHADE GREY</t>
    <phoneticPr fontId="11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</si>
  <si>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-8708</t>
    </r>
    <r>
      <rPr>
        <sz val="11"/>
        <color theme="1"/>
        <rFont val="宋体"/>
        <family val="2"/>
        <charset val="134"/>
        <scheme val="minor"/>
      </rPr>
      <t/>
    </r>
  </si>
  <si>
    <t>200TC Cotton Solid</t>
    <phoneticPr fontId="10" type="noConversion"/>
  </si>
  <si>
    <t>SWAMP GREEN</t>
    <phoneticPr fontId="11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</si>
  <si>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-8709</t>
    </r>
    <r>
      <rPr>
        <sz val="11"/>
        <color theme="1"/>
        <rFont val="宋体"/>
        <family val="2"/>
        <charset val="134"/>
        <scheme val="minor"/>
      </rPr>
      <t/>
    </r>
  </si>
  <si>
    <t>100% Cotton 200TC Solid Sheet Set</t>
    <phoneticPr fontId="10" type="noConversion"/>
  </si>
  <si>
    <t>BALLET SLIPPER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</si>
  <si>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-8710</t>
    </r>
    <r>
      <rPr>
        <sz val="11"/>
        <color theme="1"/>
        <rFont val="宋体"/>
        <family val="2"/>
        <charset val="134"/>
        <scheme val="minor"/>
      </rPr>
      <t/>
    </r>
  </si>
  <si>
    <t>200TC Cotton Print</t>
    <phoneticPr fontId="10" type="noConversion"/>
  </si>
  <si>
    <t>100% Cotton 200TC Printed Sheet Set</t>
    <phoneticPr fontId="10" type="noConversion"/>
  </si>
  <si>
    <t>200TC Cotton Printed Sheet</t>
    <phoneticPr fontId="10" type="noConversion"/>
  </si>
  <si>
    <t>100% Cotton Printed Sheet Set, 4" single needle hem, VZB packaging</t>
    <phoneticPr fontId="10" type="noConversion"/>
  </si>
  <si>
    <t>100% Cotton, Printed</t>
    <phoneticPr fontId="10" type="noConversion"/>
  </si>
  <si>
    <t>Twin XL: 66x96", 20x30"(1), 39x80"+12"</t>
  </si>
  <si>
    <t xml:space="preserve">BOULANGERIE PASTRY PINK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</si>
  <si>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-8711</t>
    </r>
    <r>
      <rPr>
        <sz val="11"/>
        <color theme="1"/>
        <rFont val="宋体"/>
        <family val="2"/>
        <charset val="134"/>
        <scheme val="minor"/>
      </rPr>
      <t/>
    </r>
  </si>
  <si>
    <t xml:space="preserve">VINE OGEE LT BLUE TRELLIS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</si>
  <si>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-8712</t>
    </r>
    <r>
      <rPr>
        <sz val="11"/>
        <color theme="1"/>
        <rFont val="宋体"/>
        <family val="2"/>
        <charset val="134"/>
        <scheme val="minor"/>
      </rPr>
      <t/>
    </r>
  </si>
  <si>
    <t>100% Cotton, Printed</t>
    <phoneticPr fontId="10" type="noConversion"/>
  </si>
  <si>
    <t>DABI LT BLUE STRIPE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</si>
  <si>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-8713</t>
    </r>
    <r>
      <rPr>
        <sz val="11"/>
        <color theme="1"/>
        <rFont val="宋体"/>
        <family val="2"/>
        <charset val="134"/>
        <scheme val="minor"/>
      </rPr>
      <t/>
    </r>
  </si>
  <si>
    <t>100% Cotton 200TC Printed Sheet Set</t>
    <phoneticPr fontId="10" type="noConversion"/>
  </si>
  <si>
    <t>100% Cotton, Printed</t>
    <phoneticPr fontId="10" type="noConversion"/>
  </si>
  <si>
    <t xml:space="preserve">NOMA GRAY PANE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</si>
  <si>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-8714</t>
    </r>
    <r>
      <rPr>
        <sz val="11"/>
        <color theme="1"/>
        <rFont val="宋体"/>
        <family val="2"/>
        <charset val="134"/>
        <scheme val="minor"/>
      </rPr>
      <t/>
    </r>
  </si>
  <si>
    <t>200TC Cotton Print</t>
  </si>
  <si>
    <t>100% Cotton 200TC Printed Sheet Set</t>
  </si>
  <si>
    <t>200TC Cotton Printed Sheet</t>
  </si>
  <si>
    <t>100% Cotton Printed Sheet Set, 4" single needle hem, VZB packaging</t>
  </si>
  <si>
    <t>100% Cotton, Printed</t>
  </si>
  <si>
    <t>CORALIE FRAME FLRL PINK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</si>
  <si>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-8715</t>
    </r>
    <r>
      <rPr>
        <sz val="11"/>
        <color theme="1"/>
        <rFont val="宋体"/>
        <family val="2"/>
        <charset val="134"/>
        <scheme val="minor"/>
      </rPr>
      <t/>
    </r>
  </si>
  <si>
    <t>6302.31.9020</t>
  </si>
  <si>
    <t>BOULANGERIE PASTRY PINK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</si>
  <si>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-8716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</si>
  <si>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-8717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</si>
  <si>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-8718</t>
    </r>
    <r>
      <rPr>
        <sz val="11"/>
        <color theme="1"/>
        <rFont val="宋体"/>
        <family val="2"/>
        <charset val="134"/>
        <scheme val="minor"/>
      </rPr>
      <t/>
    </r>
  </si>
  <si>
    <t>VINE OGEE LT BLUE TRELLIS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</si>
  <si>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-8719</t>
    </r>
    <r>
      <rPr>
        <sz val="11"/>
        <color theme="1"/>
        <rFont val="宋体"/>
        <family val="2"/>
        <charset val="134"/>
        <scheme val="minor"/>
      </rPr>
      <t/>
    </r>
  </si>
  <si>
    <t>CAROLINE PINK FLRL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</si>
  <si>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-8720</t>
    </r>
    <r>
      <rPr>
        <sz val="11"/>
        <color theme="1"/>
        <rFont val="宋体"/>
        <family val="2"/>
        <charset val="134"/>
        <scheme val="minor"/>
      </rPr>
      <t/>
    </r>
  </si>
  <si>
    <t xml:space="preserve">DITSY TULIP POLKA DOT PINK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</si>
  <si>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-8721</t>
    </r>
    <r>
      <rPr>
        <sz val="11"/>
        <color theme="1"/>
        <rFont val="宋体"/>
        <family val="2"/>
        <charset val="134"/>
        <scheme val="minor"/>
      </rPr>
      <t/>
    </r>
  </si>
  <si>
    <t>AXEL STRIPE OLIVE TAUPE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</si>
  <si>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-8722</t>
    </r>
    <r>
      <rPr>
        <sz val="11"/>
        <color theme="1"/>
        <rFont val="宋体"/>
        <family val="2"/>
        <charset val="134"/>
        <scheme val="minor"/>
      </rPr>
      <t/>
    </r>
  </si>
  <si>
    <t>SORA GRAY GROUND PANE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</si>
  <si>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-8723</t>
    </r>
    <r>
      <rPr>
        <sz val="11"/>
        <color theme="1"/>
        <rFont val="宋体"/>
        <family val="2"/>
        <charset val="134"/>
        <scheme val="minor"/>
      </rPr>
      <t/>
    </r>
  </si>
  <si>
    <t xml:space="preserve">LISETTE STRIPE FLRL SKY BLUE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</si>
  <si>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-8724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</si>
  <si>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-8725</t>
    </r>
    <r>
      <rPr>
        <sz val="11"/>
        <color theme="1"/>
        <rFont val="宋体"/>
        <family val="2"/>
        <charset val="134"/>
        <scheme val="minor"/>
      </rPr>
      <t/>
    </r>
  </si>
  <si>
    <t xml:space="preserve">SORA GRAY GROUND PANE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</si>
  <si>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-8726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</si>
  <si>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-8727</t>
    </r>
    <r>
      <rPr>
        <sz val="11"/>
        <color theme="1"/>
        <rFont val="宋体"/>
        <family val="2"/>
        <charset val="134"/>
        <scheme val="minor"/>
      </rPr>
      <t/>
    </r>
  </si>
  <si>
    <t>LISETTE STRIPE FLRL SKY BLUE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</si>
  <si>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-8728</t>
    </r>
    <r>
      <rPr>
        <sz val="11"/>
        <color theme="1"/>
        <rFont val="宋体"/>
        <family val="2"/>
        <charset val="134"/>
        <scheme val="minor"/>
      </rPr>
      <t/>
    </r>
  </si>
  <si>
    <t>100% Cotton Solid Sheet Set, 4" single needle hem, VZB packaging</t>
    <phoneticPr fontId="10" type="noConversion"/>
  </si>
  <si>
    <t>MICROCHIP</t>
    <phoneticPr fontId="10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</si>
  <si>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-8729</t>
    </r>
    <r>
      <rPr>
        <sz val="11"/>
        <color theme="1"/>
        <rFont val="宋体"/>
        <family val="2"/>
        <charset val="134"/>
        <scheme val="minor"/>
      </rPr>
      <t/>
    </r>
  </si>
  <si>
    <t>NOSEGAY</t>
    <phoneticPr fontId="10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</si>
  <si>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-8730</t>
    </r>
    <r>
      <rPr>
        <sz val="11"/>
        <color theme="1"/>
        <rFont val="宋体"/>
        <family val="2"/>
        <charset val="134"/>
        <scheme val="minor"/>
      </rPr>
      <t/>
    </r>
  </si>
  <si>
    <t>100% Cotton, Solid</t>
    <phoneticPr fontId="10" type="noConversion"/>
  </si>
  <si>
    <t>ICE WATER</t>
    <phoneticPr fontId="10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</si>
  <si>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-8731</t>
    </r>
    <r>
      <rPr>
        <sz val="11"/>
        <color theme="1"/>
        <rFont val="宋体"/>
        <family val="2"/>
        <charset val="134"/>
        <scheme val="minor"/>
      </rPr>
      <t/>
    </r>
  </si>
  <si>
    <t>200TC Cotton Solid</t>
    <phoneticPr fontId="10" type="noConversion"/>
  </si>
  <si>
    <t xml:space="preserve">TEMPEST </t>
    <phoneticPr fontId="10" type="noConversion"/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</si>
  <si>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-8732</t>
    </r>
    <r>
      <rPr>
        <sz val="11"/>
        <color theme="1"/>
        <rFont val="宋体"/>
        <family val="2"/>
        <charset val="134"/>
        <scheme val="minor"/>
      </rPr>
      <t/>
    </r>
  </si>
  <si>
    <t>BRIGHT WHITE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</si>
  <si>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-8733</t>
    </r>
    <r>
      <rPr>
        <sz val="11"/>
        <color theme="1"/>
        <rFont val="宋体"/>
        <family val="2"/>
        <charset val="134"/>
        <scheme val="minor"/>
      </rPr>
      <t/>
    </r>
  </si>
  <si>
    <t>ICE WATER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</si>
  <si>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-8734</t>
    </r>
    <r>
      <rPr>
        <sz val="11"/>
        <color theme="1"/>
        <rFont val="宋体"/>
        <family val="2"/>
        <charset val="134"/>
        <scheme val="minor"/>
      </rPr>
      <t/>
    </r>
  </si>
  <si>
    <t>100% Cotton 200TC Solid Sheet Set</t>
  </si>
  <si>
    <t>200TC Cotton Solid Sheet</t>
  </si>
  <si>
    <t>100% Cotton Solid Sheet Set, 4" single needle hem, VZB packaging</t>
  </si>
  <si>
    <t>100% Cotton, Solid</t>
  </si>
  <si>
    <t xml:space="preserve">NOSEGAY 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</si>
  <si>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-8735</t>
    </r>
    <r>
      <rPr>
        <sz val="11"/>
        <color theme="1"/>
        <rFont val="宋体"/>
        <family val="2"/>
        <charset val="134"/>
        <scheme val="minor"/>
      </rPr>
      <t/>
    </r>
  </si>
  <si>
    <t>MICROCHIP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</si>
  <si>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-8736</t>
    </r>
    <r>
      <rPr>
        <sz val="11"/>
        <color theme="1"/>
        <rFont val="宋体"/>
        <family val="2"/>
        <charset val="134"/>
        <scheme val="minor"/>
      </rPr>
      <t/>
    </r>
  </si>
  <si>
    <t>TEMPEST</t>
  </si>
  <si>
    <r>
      <t>RS</t>
    </r>
    <r>
      <rPr>
        <sz val="11"/>
        <rFont val="Calibri"/>
        <family val="2"/>
      </rPr>
      <t>20</t>
    </r>
    <r>
      <rPr>
        <sz val="11"/>
        <rFont val="Calibri"/>
      </rPr>
      <t>-8737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</si>
</sst>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m/d/yy;@"/>
    <numFmt numFmtId="180" formatCode="0.00000"/>
    <numFmt numFmtId="181" formatCode="0.0%"/>
    <numFmt numFmtId="182" formatCode="[$-409]dd/mmm/yy;@"/>
  </numFmts>
  <fonts count="12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</cellStyleXfs>
  <cellXfs count="64">
    <xf numFmtId="0" fontId="0" fillId="0" borderId="0" xfId="0"/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176" fontId="2" fillId="0" borderId="0" xfId="1" applyNumberFormat="1" applyAlignment="1">
      <alignment wrapText="1"/>
    </xf>
    <xf numFmtId="10" fontId="2" fillId="0" borderId="0" xfId="1" applyNumberFormat="1" applyAlignment="1">
      <alignment wrapText="1"/>
    </xf>
    <xf numFmtId="1" fontId="2" fillId="0" borderId="2" xfId="1" applyNumberFormat="1" applyBorder="1" applyAlignment="1">
      <alignment wrapText="1"/>
    </xf>
    <xf numFmtId="176" fontId="2" fillId="0" borderId="2" xfId="1" applyNumberFormat="1" applyBorder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0" xfId="1" applyNumberFormat="1" applyFont="1" applyFill="1" applyAlignment="1">
      <alignment wrapText="1"/>
    </xf>
    <xf numFmtId="176" fontId="4" fillId="6" borderId="1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7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2" fillId="0" borderId="2" xfId="1" applyBorder="1" applyAlignment="1">
      <alignment horizontal="center"/>
    </xf>
    <xf numFmtId="0" fontId="2" fillId="0" borderId="2" xfId="1" applyBorder="1"/>
    <xf numFmtId="179" fontId="9" fillId="0" borderId="3" xfId="0" applyNumberFormat="1" applyFont="1" applyBorder="1" applyAlignment="1">
      <alignment horizontal="center"/>
    </xf>
    <xf numFmtId="0" fontId="2" fillId="0" borderId="2" xfId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wrapText="1"/>
    </xf>
    <xf numFmtId="176" fontId="2" fillId="0" borderId="1" xfId="1" applyNumberFormat="1" applyBorder="1" applyAlignment="1">
      <alignment horizontal="center" wrapText="1"/>
    </xf>
    <xf numFmtId="176" fontId="2" fillId="0" borderId="1" xfId="1" applyNumberFormat="1" applyBorder="1"/>
    <xf numFmtId="1" fontId="2" fillId="0" borderId="2" xfId="1" applyNumberFormat="1" applyBorder="1"/>
    <xf numFmtId="2" fontId="2" fillId="0" borderId="2" xfId="1" applyNumberFormat="1" applyBorder="1"/>
    <xf numFmtId="180" fontId="2" fillId="8" borderId="2" xfId="1" applyNumberFormat="1" applyFill="1" applyBorder="1"/>
    <xf numFmtId="1" fontId="2" fillId="8" borderId="2" xfId="1" applyNumberFormat="1" applyFill="1" applyBorder="1"/>
    <xf numFmtId="3" fontId="2" fillId="0" borderId="2" xfId="1" applyNumberFormat="1" applyBorder="1"/>
    <xf numFmtId="176" fontId="2" fillId="8" borderId="2" xfId="1" applyNumberFormat="1" applyFill="1" applyBorder="1"/>
    <xf numFmtId="181" fontId="2" fillId="0" borderId="2" xfId="1" applyNumberFormat="1" applyBorder="1"/>
    <xf numFmtId="10" fontId="2" fillId="0" borderId="2" xfId="1" applyNumberFormat="1" applyBorder="1"/>
    <xf numFmtId="176" fontId="2" fillId="0" borderId="2" xfId="1" applyNumberFormat="1" applyBorder="1"/>
    <xf numFmtId="10" fontId="0" fillId="8" borderId="2" xfId="3" applyNumberFormat="1" applyFont="1" applyFill="1" applyBorder="1" applyAlignment="1"/>
    <xf numFmtId="1" fontId="6" fillId="0" borderId="2" xfId="4" applyNumberFormat="1" applyBorder="1"/>
    <xf numFmtId="0" fontId="2" fillId="0" borderId="0" xfId="1"/>
    <xf numFmtId="0" fontId="9" fillId="0" borderId="3" xfId="0" applyFont="1" applyBorder="1" applyAlignment="1">
      <alignment horizontal="center"/>
    </xf>
    <xf numFmtId="182" fontId="2" fillId="0" borderId="2" xfId="1" applyNumberFormat="1" applyBorder="1"/>
    <xf numFmtId="0" fontId="2" fillId="0" borderId="2" xfId="1" applyBorder="1" applyAlignment="1">
      <alignment horizontal="center" wrapText="1"/>
    </xf>
    <xf numFmtId="0" fontId="0" fillId="0" borderId="2" xfId="2" applyFont="1" applyBorder="1" applyAlignment="1">
      <alignment wrapText="1"/>
    </xf>
    <xf numFmtId="2" fontId="2" fillId="0" borderId="2" xfId="1" applyNumberFormat="1" applyBorder="1" applyAlignment="1">
      <alignment wrapText="1"/>
    </xf>
    <xf numFmtId="176" fontId="2" fillId="8" borderId="2" xfId="1" applyNumberFormat="1" applyFill="1" applyBorder="1" applyAlignment="1">
      <alignment wrapText="1"/>
    </xf>
    <xf numFmtId="180" fontId="2" fillId="8" borderId="2" xfId="1" applyNumberFormat="1" applyFill="1" applyBorder="1" applyAlignment="1">
      <alignment wrapText="1"/>
    </xf>
    <xf numFmtId="0" fontId="0" fillId="0" borderId="2" xfId="5" applyFont="1" applyBorder="1" applyAlignment="1">
      <alignment wrapText="1"/>
    </xf>
    <xf numFmtId="176" fontId="2" fillId="0" borderId="1" xfId="1" applyNumberFormat="1" applyBorder="1" applyAlignment="1">
      <alignment wrapText="1"/>
    </xf>
    <xf numFmtId="178" fontId="2" fillId="8" borderId="2" xfId="1" applyNumberFormat="1" applyFill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2" xfId="5" applyFont="1" applyBorder="1" applyAlignment="1">
      <alignment wrapText="1"/>
    </xf>
    <xf numFmtId="177" fontId="2" fillId="0" borderId="0" xfId="1" applyNumberFormat="1" applyAlignment="1">
      <alignment wrapText="1"/>
    </xf>
    <xf numFmtId="2" fontId="2" fillId="0" borderId="0" xfId="1" applyNumberFormat="1" applyAlignment="1">
      <alignment wrapText="1"/>
    </xf>
    <xf numFmtId="1" fontId="2" fillId="0" borderId="0" xfId="1" applyNumberFormat="1" applyAlignment="1">
      <alignment wrapText="1"/>
    </xf>
    <xf numFmtId="178" fontId="2" fillId="0" borderId="0" xfId="1" applyNumberFormat="1" applyAlignment="1">
      <alignment wrapText="1"/>
    </xf>
  </cellXfs>
  <cellStyles count="6">
    <cellStyle name="Normal 2" xfId="1"/>
    <cellStyle name="Normal 2 18 2" xfId="2"/>
    <cellStyle name="Normal_2010 NY-showroom sheet set for JCP 0330" xfId="4"/>
    <cellStyle name="Normal_March 2011 Macys market quote" xfId="5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JUNE%20100%25%20Cotton%20Sheet%20Set%2012-5-2025%20Commitment%202026%20POE%20PA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4"/>
  <sheetViews>
    <sheetView tabSelected="1" zoomScale="85" zoomScaleNormal="85" workbookViewId="0">
      <selection activeCell="H17" sqref="H1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38.5703125" style="2" bestFit="1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60" customWidth="1"/>
    <col min="24" max="24" width="8.7109375" style="60" customWidth="1"/>
    <col min="25" max="25" width="7.140625" style="60" customWidth="1"/>
    <col min="26" max="26" width="9" style="61" customWidth="1"/>
    <col min="27" max="27" width="6.28515625" style="62" customWidth="1"/>
    <col min="28" max="28" width="10" style="63" customWidth="1"/>
    <col min="29" max="29" width="10" style="61" customWidth="1"/>
    <col min="30" max="30" width="9.85546875" style="62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x14ac:dyDescent="0.25">
      <c r="A2" s="28">
        <v>1</v>
      </c>
      <c r="B2" s="29"/>
      <c r="C2" s="29"/>
      <c r="D2" s="29"/>
      <c r="E2" s="30" t="s">
        <v>54</v>
      </c>
      <c r="F2" s="29"/>
      <c r="G2" s="29" t="s">
        <v>55</v>
      </c>
      <c r="H2" s="29" t="s">
        <v>56</v>
      </c>
      <c r="I2" s="29" t="s">
        <v>57</v>
      </c>
      <c r="J2" s="29" t="s">
        <v>58</v>
      </c>
      <c r="K2" s="29" t="s">
        <v>59</v>
      </c>
      <c r="L2" s="31" t="s">
        <v>60</v>
      </c>
      <c r="M2" s="29" t="s">
        <v>61</v>
      </c>
      <c r="N2" s="32" t="s">
        <v>62</v>
      </c>
      <c r="O2" s="29"/>
      <c r="P2" s="33" t="s">
        <v>63</v>
      </c>
      <c r="Q2" s="31"/>
      <c r="R2" s="29"/>
      <c r="S2" s="29" t="s">
        <v>64</v>
      </c>
      <c r="T2" s="34"/>
      <c r="U2" s="35">
        <f>'[1]Internal Commitment'!J13</f>
        <v>8.5299999999999994</v>
      </c>
      <c r="V2" s="29" t="s">
        <v>65</v>
      </c>
      <c r="W2" s="36">
        <v>35</v>
      </c>
      <c r="X2" s="36">
        <v>27</v>
      </c>
      <c r="Y2" s="36">
        <v>20</v>
      </c>
      <c r="Z2" s="37">
        <v>5.0999999999999996</v>
      </c>
      <c r="AA2" s="36">
        <v>4</v>
      </c>
      <c r="AB2" s="38">
        <f>IF(W2="","",W2*X2*Y2/1000000)</f>
        <v>1.89E-2</v>
      </c>
      <c r="AC2" s="37">
        <v>56</v>
      </c>
      <c r="AD2" s="39">
        <f>IF(AA2="","",AC2/AB2*AA2)</f>
        <v>11851.851851851852</v>
      </c>
      <c r="AE2" s="40">
        <v>3500</v>
      </c>
      <c r="AF2" s="41">
        <f>IF(ISERROR(AE2/AD2),"",AE2/AD2)</f>
        <v>0.29531249999999998</v>
      </c>
      <c r="AG2" s="29" t="s">
        <v>66</v>
      </c>
      <c r="AH2" s="42">
        <v>0.25700000000000001</v>
      </c>
      <c r="AI2" s="41">
        <f>IF(ISERROR(U2*AH2),"",U2*AH2)</f>
        <v>2.1922099999999998</v>
      </c>
      <c r="AJ2" s="41">
        <f>IF(ISERROR(U2+AF2+AI2),"",U2+AF2+AI2)</f>
        <v>11.017522499999998</v>
      </c>
      <c r="AK2" s="43">
        <v>0</v>
      </c>
      <c r="AL2" s="41">
        <f t="shared" ref="AL2:AL34" si="0">IF(ISERROR(AY2*AK2),"",AY2*AK2)</f>
        <v>0</v>
      </c>
      <c r="AM2" s="43">
        <v>0</v>
      </c>
      <c r="AN2" s="41">
        <f t="shared" ref="AN2:AN34" si="1">IF(ISERROR(AY2*AM2),"",AY2*AM2)</f>
        <v>0</v>
      </c>
      <c r="AO2" s="43">
        <v>0</v>
      </c>
      <c r="AP2" s="41">
        <f>IF(ISERROR(AY2*AO2),"",AY2*AO2)</f>
        <v>0</v>
      </c>
      <c r="AQ2" s="43">
        <v>0</v>
      </c>
      <c r="AR2" s="41">
        <f>IF(ISERROR(U2*AQ2),"",U2*AQ2)</f>
        <v>0</v>
      </c>
      <c r="AS2" s="44">
        <v>0</v>
      </c>
      <c r="AT2" s="43">
        <v>0</v>
      </c>
      <c r="AU2" s="41">
        <f>IF(ISERROR(AY2*AT2),"",AY2*AT2)</f>
        <v>0</v>
      </c>
      <c r="AV2" s="41">
        <f>IF(ISERROR(AL2+AN2+AP2+AR2+AU2),"",AL2+AN2+AP2+AR2+AU2)</f>
        <v>0</v>
      </c>
      <c r="AW2" s="41">
        <f t="shared" ref="AW2:AW34" si="2">IF(ISERROR(AJ2+AV2),"",AJ2+AV2)</f>
        <v>11.017522499999998</v>
      </c>
      <c r="AX2" s="45">
        <f>IF(ISERROR((AY2-AW2)/AY2),"",(AY2-AW2)/AY2)</f>
        <v>0.10426646341463433</v>
      </c>
      <c r="AY2" s="44">
        <v>12.3</v>
      </c>
      <c r="AZ2" s="46">
        <v>1292</v>
      </c>
      <c r="BA2" s="41">
        <f>IF(ISERROR(AW2*AZ2),"",AW2*AZ2)</f>
        <v>14234.639069999997</v>
      </c>
      <c r="BB2" s="41">
        <f>IF(ISERROR(AY2*AZ2),"",AY2*AZ2)</f>
        <v>15891.6</v>
      </c>
    </row>
    <row r="3" spans="1:54" s="47" customFormat="1" x14ac:dyDescent="0.25">
      <c r="A3" s="28">
        <v>2</v>
      </c>
      <c r="B3" s="29"/>
      <c r="C3" s="29"/>
      <c r="D3" s="29"/>
      <c r="E3" s="30" t="s">
        <v>54</v>
      </c>
      <c r="F3" s="29"/>
      <c r="G3" s="29" t="s">
        <v>55</v>
      </c>
      <c r="H3" s="29" t="s">
        <v>56</v>
      </c>
      <c r="I3" s="29" t="s">
        <v>57</v>
      </c>
      <c r="J3" s="29" t="s">
        <v>58</v>
      </c>
      <c r="K3" s="29" t="s">
        <v>59</v>
      </c>
      <c r="L3" s="31" t="s">
        <v>60</v>
      </c>
      <c r="M3" s="29" t="s">
        <v>61</v>
      </c>
      <c r="N3" s="48" t="s">
        <v>67</v>
      </c>
      <c r="O3" s="29"/>
      <c r="P3" s="33" t="s">
        <v>68</v>
      </c>
      <c r="Q3" s="31"/>
      <c r="R3" s="29"/>
      <c r="S3" s="29" t="s">
        <v>64</v>
      </c>
      <c r="T3" s="34"/>
      <c r="U3" s="35">
        <f>'[1]Internal Commitment'!J14</f>
        <v>8.5299999999999994</v>
      </c>
      <c r="V3" s="29" t="s">
        <v>65</v>
      </c>
      <c r="W3" s="36">
        <v>35</v>
      </c>
      <c r="X3" s="36">
        <v>27</v>
      </c>
      <c r="Y3" s="36">
        <v>20</v>
      </c>
      <c r="Z3" s="37">
        <v>5.0999999999999996</v>
      </c>
      <c r="AA3" s="36">
        <v>4</v>
      </c>
      <c r="AB3" s="38">
        <f t="shared" ref="AB3:AB34" si="3">IF(W3="","",W3*X3*Y3/1000000)</f>
        <v>1.89E-2</v>
      </c>
      <c r="AC3" s="37">
        <v>56</v>
      </c>
      <c r="AD3" s="39">
        <f t="shared" ref="AD3:AD34" si="4">IF(AA3="","",AC3/AB3*AA3)</f>
        <v>11851.851851851852</v>
      </c>
      <c r="AE3" s="40">
        <v>3500</v>
      </c>
      <c r="AF3" s="41">
        <f t="shared" ref="AF3:AF34" si="5">IF(ISERROR(AE3/AD3),"",AE3/AD3)</f>
        <v>0.29531249999999998</v>
      </c>
      <c r="AG3" s="29" t="s">
        <v>66</v>
      </c>
      <c r="AH3" s="42">
        <v>0.25700000000000001</v>
      </c>
      <c r="AI3" s="41">
        <f t="shared" ref="AI3:AI34" si="6">IF(ISERROR(U3*AH3),"",U3*AH3)</f>
        <v>2.1922099999999998</v>
      </c>
      <c r="AJ3" s="41">
        <f t="shared" ref="AJ3:AJ34" si="7">IF(ISERROR(U3+AF3+AI3),"",U3+AF3+AI3)</f>
        <v>11.017522499999998</v>
      </c>
      <c r="AK3" s="43">
        <v>0</v>
      </c>
      <c r="AL3" s="41">
        <f t="shared" si="0"/>
        <v>0</v>
      </c>
      <c r="AM3" s="43">
        <v>0</v>
      </c>
      <c r="AN3" s="41">
        <f t="shared" si="1"/>
        <v>0</v>
      </c>
      <c r="AO3" s="43">
        <v>0</v>
      </c>
      <c r="AP3" s="41">
        <f t="shared" ref="AP3:AP34" si="8">IF(ISERROR(AY3*AO3),"",AY3*AO3)</f>
        <v>0</v>
      </c>
      <c r="AQ3" s="43">
        <v>0</v>
      </c>
      <c r="AR3" s="41">
        <f t="shared" ref="AR3:AR34" si="9">IF(ISERROR(U3*AQ3),"",U3*AQ3)</f>
        <v>0</v>
      </c>
      <c r="AS3" s="44">
        <v>0</v>
      </c>
      <c r="AT3" s="43">
        <v>0</v>
      </c>
      <c r="AU3" s="41">
        <f t="shared" ref="AU3:AU34" si="10">IF(ISERROR(AY3*AT3),"",AY3*AT3)</f>
        <v>0</v>
      </c>
      <c r="AV3" s="41">
        <f t="shared" ref="AV3:AV34" si="11">IF(ISERROR(AL3+AN3+AP3+AR3+AU3),"",AL3+AN3+AP3+AR3+AU3)</f>
        <v>0</v>
      </c>
      <c r="AW3" s="41">
        <f t="shared" si="2"/>
        <v>11.017522499999998</v>
      </c>
      <c r="AX3" s="45">
        <f t="shared" ref="AX3:AX34" si="12">IF(ISERROR((AY3-AW3)/AY3),"",(AY3-AW3)/AY3)</f>
        <v>0.10426646341463433</v>
      </c>
      <c r="AY3" s="44">
        <v>12.3</v>
      </c>
      <c r="AZ3" s="46">
        <v>960</v>
      </c>
      <c r="BA3" s="41">
        <f t="shared" ref="BA3:BA34" si="13">IF(ISERROR(AW3*AZ3),"",AW3*AZ3)</f>
        <v>10576.821599999999</v>
      </c>
      <c r="BB3" s="41">
        <f>IF(ISERROR(AY3*AZ3),"",AY3*AZ3)</f>
        <v>11808</v>
      </c>
    </row>
    <row r="4" spans="1:54" s="47" customFormat="1" x14ac:dyDescent="0.25">
      <c r="A4" s="28">
        <v>3</v>
      </c>
      <c r="B4" s="29"/>
      <c r="C4" s="29"/>
      <c r="D4" s="29"/>
      <c r="E4" s="30" t="s">
        <v>69</v>
      </c>
      <c r="F4" s="29"/>
      <c r="G4" s="29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31" t="s">
        <v>60</v>
      </c>
      <c r="M4" s="29" t="s">
        <v>61</v>
      </c>
      <c r="N4" s="48" t="s">
        <v>70</v>
      </c>
      <c r="O4" s="29"/>
      <c r="P4" s="33" t="s">
        <v>71</v>
      </c>
      <c r="Q4" s="31"/>
      <c r="R4" s="29"/>
      <c r="S4" s="29" t="s">
        <v>64</v>
      </c>
      <c r="T4" s="34"/>
      <c r="U4" s="35">
        <f>'[1]Internal Commitment'!J15</f>
        <v>8.5299999999999994</v>
      </c>
      <c r="V4" s="29" t="s">
        <v>65</v>
      </c>
      <c r="W4" s="36">
        <v>35</v>
      </c>
      <c r="X4" s="36">
        <v>27</v>
      </c>
      <c r="Y4" s="36">
        <v>20</v>
      </c>
      <c r="Z4" s="37">
        <v>5.0999999999999996</v>
      </c>
      <c r="AA4" s="36">
        <v>4</v>
      </c>
      <c r="AB4" s="38">
        <f t="shared" si="3"/>
        <v>1.89E-2</v>
      </c>
      <c r="AC4" s="37">
        <v>56</v>
      </c>
      <c r="AD4" s="39">
        <f t="shared" si="4"/>
        <v>11851.851851851852</v>
      </c>
      <c r="AE4" s="40">
        <v>3500</v>
      </c>
      <c r="AF4" s="41">
        <f t="shared" si="5"/>
        <v>0.29531249999999998</v>
      </c>
      <c r="AG4" s="29" t="s">
        <v>66</v>
      </c>
      <c r="AH4" s="42">
        <v>0.25700000000000001</v>
      </c>
      <c r="AI4" s="41">
        <f t="shared" si="6"/>
        <v>2.1922099999999998</v>
      </c>
      <c r="AJ4" s="41">
        <f t="shared" si="7"/>
        <v>11.017522499999998</v>
      </c>
      <c r="AK4" s="43">
        <v>0</v>
      </c>
      <c r="AL4" s="41">
        <f t="shared" si="0"/>
        <v>0</v>
      </c>
      <c r="AM4" s="43">
        <v>0</v>
      </c>
      <c r="AN4" s="41">
        <f t="shared" si="1"/>
        <v>0</v>
      </c>
      <c r="AO4" s="43">
        <v>0</v>
      </c>
      <c r="AP4" s="41">
        <f t="shared" si="8"/>
        <v>0</v>
      </c>
      <c r="AQ4" s="43">
        <v>0</v>
      </c>
      <c r="AR4" s="41">
        <f t="shared" si="9"/>
        <v>0</v>
      </c>
      <c r="AS4" s="44">
        <v>0</v>
      </c>
      <c r="AT4" s="43">
        <v>0</v>
      </c>
      <c r="AU4" s="41">
        <f t="shared" si="10"/>
        <v>0</v>
      </c>
      <c r="AV4" s="41">
        <f t="shared" si="11"/>
        <v>0</v>
      </c>
      <c r="AW4" s="41">
        <f t="shared" si="2"/>
        <v>11.017522499999998</v>
      </c>
      <c r="AX4" s="45">
        <f t="shared" si="12"/>
        <v>0.10426646341463433</v>
      </c>
      <c r="AY4" s="44">
        <v>12.3</v>
      </c>
      <c r="AZ4" s="46">
        <v>1152</v>
      </c>
      <c r="BA4" s="41">
        <f t="shared" si="13"/>
        <v>12692.185919999998</v>
      </c>
      <c r="BB4" s="41">
        <f t="shared" ref="BB4:BB34" si="14">IF(ISERROR(AY4*AZ4),"",AY4*AZ4)</f>
        <v>14169.6</v>
      </c>
    </row>
    <row r="5" spans="1:54" s="47" customFormat="1" x14ac:dyDescent="0.25">
      <c r="A5" s="28">
        <v>4</v>
      </c>
      <c r="B5" s="29"/>
      <c r="C5" s="29"/>
      <c r="D5" s="29"/>
      <c r="E5" s="30" t="s">
        <v>54</v>
      </c>
      <c r="F5" s="29"/>
      <c r="G5" s="29" t="s">
        <v>55</v>
      </c>
      <c r="H5" s="29" t="s">
        <v>56</v>
      </c>
      <c r="I5" s="29" t="s">
        <v>57</v>
      </c>
      <c r="J5" s="29" t="s">
        <v>58</v>
      </c>
      <c r="K5" s="29" t="s">
        <v>59</v>
      </c>
      <c r="L5" s="31" t="s">
        <v>60</v>
      </c>
      <c r="M5" s="29" t="s">
        <v>72</v>
      </c>
      <c r="N5" s="32" t="s">
        <v>73</v>
      </c>
      <c r="O5" s="29"/>
      <c r="P5" s="33" t="s">
        <v>74</v>
      </c>
      <c r="Q5" s="31"/>
      <c r="R5" s="29"/>
      <c r="S5" s="29" t="s">
        <v>64</v>
      </c>
      <c r="T5" s="34"/>
      <c r="U5" s="35">
        <v>11.22</v>
      </c>
      <c r="V5" s="29" t="s">
        <v>65</v>
      </c>
      <c r="W5" s="36">
        <v>35</v>
      </c>
      <c r="X5" s="36">
        <v>27</v>
      </c>
      <c r="Y5" s="5">
        <v>25</v>
      </c>
      <c r="Z5" s="37">
        <v>5.0999999999999996</v>
      </c>
      <c r="AA5" s="36">
        <v>4</v>
      </c>
      <c r="AB5" s="38">
        <f t="shared" si="3"/>
        <v>2.3625E-2</v>
      </c>
      <c r="AC5" s="37">
        <v>56</v>
      </c>
      <c r="AD5" s="39">
        <f t="shared" si="4"/>
        <v>9481.4814814814818</v>
      </c>
      <c r="AE5" s="40">
        <v>3500</v>
      </c>
      <c r="AF5" s="41">
        <f t="shared" si="5"/>
        <v>0.369140625</v>
      </c>
      <c r="AG5" s="29" t="s">
        <v>66</v>
      </c>
      <c r="AH5" s="42">
        <v>0.25700000000000001</v>
      </c>
      <c r="AI5" s="41">
        <f t="shared" si="6"/>
        <v>2.8835400000000004</v>
      </c>
      <c r="AJ5" s="41">
        <f t="shared" si="7"/>
        <v>14.472680625000001</v>
      </c>
      <c r="AK5" s="43">
        <v>0</v>
      </c>
      <c r="AL5" s="41">
        <f t="shared" si="0"/>
        <v>0</v>
      </c>
      <c r="AM5" s="43">
        <v>0</v>
      </c>
      <c r="AN5" s="41">
        <f t="shared" si="1"/>
        <v>0</v>
      </c>
      <c r="AO5" s="43">
        <v>0</v>
      </c>
      <c r="AP5" s="41">
        <f t="shared" si="8"/>
        <v>0</v>
      </c>
      <c r="AQ5" s="43">
        <v>0</v>
      </c>
      <c r="AR5" s="41">
        <f t="shared" si="9"/>
        <v>0</v>
      </c>
      <c r="AS5" s="44">
        <v>0</v>
      </c>
      <c r="AT5" s="43">
        <v>0</v>
      </c>
      <c r="AU5" s="41">
        <f t="shared" si="10"/>
        <v>0</v>
      </c>
      <c r="AV5" s="41">
        <f t="shared" si="11"/>
        <v>0</v>
      </c>
      <c r="AW5" s="41">
        <f t="shared" si="2"/>
        <v>14.472680625000001</v>
      </c>
      <c r="AX5" s="45">
        <f t="shared" si="12"/>
        <v>9.5457460937499961E-2</v>
      </c>
      <c r="AY5" s="44">
        <v>16</v>
      </c>
      <c r="AZ5" s="46">
        <v>1292</v>
      </c>
      <c r="BA5" s="41">
        <f>IF(ISERROR(AW5*AZ5),"",AW5*AZ5)</f>
        <v>18698.703367500002</v>
      </c>
      <c r="BB5" s="41">
        <f t="shared" si="14"/>
        <v>20672</v>
      </c>
    </row>
    <row r="6" spans="1:54" s="47" customFormat="1" x14ac:dyDescent="0.25">
      <c r="A6" s="28">
        <v>5</v>
      </c>
      <c r="B6" s="29"/>
      <c r="C6" s="29"/>
      <c r="D6" s="29"/>
      <c r="E6" s="30" t="s">
        <v>54</v>
      </c>
      <c r="F6" s="29"/>
      <c r="G6" s="29" t="s">
        <v>55</v>
      </c>
      <c r="H6" s="29" t="s">
        <v>75</v>
      </c>
      <c r="I6" s="29" t="s">
        <v>57</v>
      </c>
      <c r="J6" s="29" t="s">
        <v>58</v>
      </c>
      <c r="K6" s="29" t="s">
        <v>59</v>
      </c>
      <c r="L6" s="31" t="s">
        <v>60</v>
      </c>
      <c r="M6" s="49" t="s">
        <v>72</v>
      </c>
      <c r="N6" s="48" t="s">
        <v>76</v>
      </c>
      <c r="O6" s="29"/>
      <c r="P6" s="33" t="s">
        <v>77</v>
      </c>
      <c r="Q6" s="31"/>
      <c r="R6" s="29"/>
      <c r="S6" s="29" t="s">
        <v>64</v>
      </c>
      <c r="T6" s="34"/>
      <c r="U6" s="35">
        <v>11.22</v>
      </c>
      <c r="V6" s="29" t="s">
        <v>65</v>
      </c>
      <c r="W6" s="36">
        <v>35</v>
      </c>
      <c r="X6" s="36">
        <v>27</v>
      </c>
      <c r="Y6" s="5">
        <v>25</v>
      </c>
      <c r="Z6" s="37">
        <v>5.0999999999999996</v>
      </c>
      <c r="AA6" s="36">
        <v>4</v>
      </c>
      <c r="AB6" s="38">
        <f t="shared" si="3"/>
        <v>2.3625E-2</v>
      </c>
      <c r="AC6" s="37">
        <v>56</v>
      </c>
      <c r="AD6" s="39">
        <f t="shared" si="4"/>
        <v>9481.4814814814818</v>
      </c>
      <c r="AE6" s="40">
        <v>3500</v>
      </c>
      <c r="AF6" s="41">
        <f t="shared" si="5"/>
        <v>0.369140625</v>
      </c>
      <c r="AG6" s="29" t="s">
        <v>66</v>
      </c>
      <c r="AH6" s="42">
        <v>0.25700000000000001</v>
      </c>
      <c r="AI6" s="41">
        <f t="shared" si="6"/>
        <v>2.8835400000000004</v>
      </c>
      <c r="AJ6" s="41">
        <f t="shared" si="7"/>
        <v>14.472680625000001</v>
      </c>
      <c r="AK6" s="43">
        <v>0</v>
      </c>
      <c r="AL6" s="41">
        <f t="shared" si="0"/>
        <v>0</v>
      </c>
      <c r="AM6" s="43">
        <v>0</v>
      </c>
      <c r="AN6" s="41">
        <f t="shared" si="1"/>
        <v>0</v>
      </c>
      <c r="AO6" s="43">
        <v>0</v>
      </c>
      <c r="AP6" s="41">
        <f t="shared" si="8"/>
        <v>0</v>
      </c>
      <c r="AQ6" s="43">
        <v>0</v>
      </c>
      <c r="AR6" s="41">
        <f t="shared" si="9"/>
        <v>0</v>
      </c>
      <c r="AS6" s="44">
        <v>0</v>
      </c>
      <c r="AT6" s="43">
        <v>0</v>
      </c>
      <c r="AU6" s="41">
        <f t="shared" si="10"/>
        <v>0</v>
      </c>
      <c r="AV6" s="41">
        <f t="shared" si="11"/>
        <v>0</v>
      </c>
      <c r="AW6" s="41">
        <f t="shared" si="2"/>
        <v>14.472680625000001</v>
      </c>
      <c r="AX6" s="45">
        <f t="shared" si="12"/>
        <v>9.5457460937499961E-2</v>
      </c>
      <c r="AY6" s="6">
        <v>16</v>
      </c>
      <c r="AZ6" s="46">
        <v>984</v>
      </c>
      <c r="BA6" s="41">
        <f t="shared" si="13"/>
        <v>14241.117735</v>
      </c>
      <c r="BB6" s="41">
        <f t="shared" si="14"/>
        <v>15744</v>
      </c>
    </row>
    <row r="7" spans="1:54" s="47" customFormat="1" x14ac:dyDescent="0.25">
      <c r="A7" s="28">
        <v>6</v>
      </c>
      <c r="B7" s="29"/>
      <c r="C7" s="29"/>
      <c r="D7" s="29"/>
      <c r="E7" s="30" t="s">
        <v>69</v>
      </c>
      <c r="F7" s="29"/>
      <c r="G7" s="29" t="s">
        <v>55</v>
      </c>
      <c r="H7" s="29" t="s">
        <v>56</v>
      </c>
      <c r="I7" s="29" t="s">
        <v>78</v>
      </c>
      <c r="J7" s="29" t="s">
        <v>58</v>
      </c>
      <c r="K7" s="29" t="s">
        <v>59</v>
      </c>
      <c r="L7" s="31" t="s">
        <v>60</v>
      </c>
      <c r="M7" s="49" t="s">
        <v>72</v>
      </c>
      <c r="N7" s="48" t="s">
        <v>79</v>
      </c>
      <c r="O7" s="29"/>
      <c r="P7" s="33" t="s">
        <v>80</v>
      </c>
      <c r="Q7" s="31"/>
      <c r="R7" s="29"/>
      <c r="S7" s="29" t="s">
        <v>64</v>
      </c>
      <c r="T7" s="34"/>
      <c r="U7" s="35">
        <v>11.22</v>
      </c>
      <c r="V7" s="29" t="s">
        <v>65</v>
      </c>
      <c r="W7" s="5">
        <v>35</v>
      </c>
      <c r="X7" s="5">
        <v>27</v>
      </c>
      <c r="Y7" s="5">
        <v>25</v>
      </c>
      <c r="Z7" s="37">
        <v>5.0999999999999996</v>
      </c>
      <c r="AA7" s="36">
        <v>4</v>
      </c>
      <c r="AB7" s="38">
        <f t="shared" si="3"/>
        <v>2.3625E-2</v>
      </c>
      <c r="AC7" s="37">
        <v>56</v>
      </c>
      <c r="AD7" s="39">
        <f t="shared" si="4"/>
        <v>9481.4814814814818</v>
      </c>
      <c r="AE7" s="40">
        <v>3500</v>
      </c>
      <c r="AF7" s="41">
        <f t="shared" si="5"/>
        <v>0.369140625</v>
      </c>
      <c r="AG7" s="29" t="s">
        <v>66</v>
      </c>
      <c r="AH7" s="42">
        <v>0.25700000000000001</v>
      </c>
      <c r="AI7" s="41">
        <f t="shared" si="6"/>
        <v>2.8835400000000004</v>
      </c>
      <c r="AJ7" s="41">
        <f>IF(ISERROR(U7+AF7+AI7),"",U7+AF7+AI7)</f>
        <v>14.472680625000001</v>
      </c>
      <c r="AK7" s="43">
        <v>0</v>
      </c>
      <c r="AL7" s="41">
        <f t="shared" si="0"/>
        <v>0</v>
      </c>
      <c r="AM7" s="43">
        <v>0</v>
      </c>
      <c r="AN7" s="41">
        <f t="shared" si="1"/>
        <v>0</v>
      </c>
      <c r="AO7" s="43">
        <v>0</v>
      </c>
      <c r="AP7" s="41">
        <f t="shared" si="8"/>
        <v>0</v>
      </c>
      <c r="AQ7" s="43">
        <v>0</v>
      </c>
      <c r="AR7" s="41">
        <f t="shared" si="9"/>
        <v>0</v>
      </c>
      <c r="AS7" s="44">
        <v>0</v>
      </c>
      <c r="AT7" s="43">
        <v>0</v>
      </c>
      <c r="AU7" s="41">
        <f t="shared" si="10"/>
        <v>0</v>
      </c>
      <c r="AV7" s="41">
        <f t="shared" si="11"/>
        <v>0</v>
      </c>
      <c r="AW7" s="41">
        <f>IF(ISERROR(AJ7+AV7),"",AJ7+AV7)</f>
        <v>14.472680625000001</v>
      </c>
      <c r="AX7" s="45">
        <f t="shared" si="12"/>
        <v>9.5457460937499961E-2</v>
      </c>
      <c r="AY7" s="6">
        <v>16</v>
      </c>
      <c r="AZ7" s="46">
        <v>956</v>
      </c>
      <c r="BA7" s="41">
        <f t="shared" si="13"/>
        <v>13835.8826775</v>
      </c>
      <c r="BB7" s="41">
        <f t="shared" si="14"/>
        <v>15296</v>
      </c>
    </row>
    <row r="8" spans="1:54" ht="15" customHeight="1" x14ac:dyDescent="0.25">
      <c r="A8" s="50">
        <v>7</v>
      </c>
      <c r="B8" s="31"/>
      <c r="C8" s="31"/>
      <c r="D8" s="31"/>
      <c r="E8" s="51" t="s">
        <v>69</v>
      </c>
      <c r="F8" s="29"/>
      <c r="G8" s="29" t="s">
        <v>55</v>
      </c>
      <c r="H8" s="29" t="s">
        <v>81</v>
      </c>
      <c r="I8" s="29" t="s">
        <v>82</v>
      </c>
      <c r="J8" s="29" t="s">
        <v>83</v>
      </c>
      <c r="K8" s="29" t="s">
        <v>84</v>
      </c>
      <c r="L8" s="31" t="s">
        <v>85</v>
      </c>
      <c r="M8" s="49" t="s">
        <v>86</v>
      </c>
      <c r="N8" s="51" t="s">
        <v>87</v>
      </c>
      <c r="O8" s="29"/>
      <c r="P8" s="33" t="s">
        <v>88</v>
      </c>
      <c r="Q8" s="31"/>
      <c r="R8" s="31"/>
      <c r="S8" s="29" t="s">
        <v>64</v>
      </c>
      <c r="T8" s="34"/>
      <c r="U8" s="35">
        <v>8.8000000000000007</v>
      </c>
      <c r="V8" s="29" t="s">
        <v>65</v>
      </c>
      <c r="W8" s="5">
        <v>35</v>
      </c>
      <c r="X8" s="5">
        <v>27</v>
      </c>
      <c r="Y8" s="36">
        <v>20</v>
      </c>
      <c r="Z8" s="52">
        <v>5.0999999999999996</v>
      </c>
      <c r="AA8" s="36">
        <v>4</v>
      </c>
      <c r="AB8" s="38">
        <f t="shared" si="3"/>
        <v>1.89E-2</v>
      </c>
      <c r="AC8" s="37">
        <v>56</v>
      </c>
      <c r="AD8" s="39">
        <f t="shared" si="4"/>
        <v>11851.851851851852</v>
      </c>
      <c r="AE8" s="40">
        <v>3500</v>
      </c>
      <c r="AF8" s="53">
        <f t="shared" si="5"/>
        <v>0.29531249999999998</v>
      </c>
      <c r="AG8" s="29" t="s">
        <v>66</v>
      </c>
      <c r="AH8" s="42">
        <v>0.25700000000000001</v>
      </c>
      <c r="AI8" s="41">
        <f t="shared" si="6"/>
        <v>2.2616000000000001</v>
      </c>
      <c r="AJ8" s="41">
        <f t="shared" si="7"/>
        <v>11.3569125</v>
      </c>
      <c r="AK8" s="43">
        <v>0</v>
      </c>
      <c r="AL8" s="53">
        <f t="shared" si="0"/>
        <v>0</v>
      </c>
      <c r="AM8" s="43">
        <v>0</v>
      </c>
      <c r="AN8" s="53">
        <f t="shared" si="1"/>
        <v>0</v>
      </c>
      <c r="AO8" s="43">
        <v>0</v>
      </c>
      <c r="AP8" s="41">
        <f t="shared" si="8"/>
        <v>0</v>
      </c>
      <c r="AQ8" s="43">
        <v>0</v>
      </c>
      <c r="AR8" s="41">
        <f t="shared" si="9"/>
        <v>0</v>
      </c>
      <c r="AS8" s="44">
        <v>0</v>
      </c>
      <c r="AT8" s="43">
        <v>0</v>
      </c>
      <c r="AU8" s="41">
        <f t="shared" si="10"/>
        <v>0</v>
      </c>
      <c r="AV8" s="41">
        <f t="shared" si="11"/>
        <v>0</v>
      </c>
      <c r="AW8" s="53">
        <f t="shared" si="2"/>
        <v>11.3569125</v>
      </c>
      <c r="AX8" s="45">
        <f t="shared" si="12"/>
        <v>7.6673780487804932E-2</v>
      </c>
      <c r="AY8" s="44">
        <v>12.3</v>
      </c>
      <c r="AZ8" s="46">
        <v>1228</v>
      </c>
      <c r="BA8" s="41">
        <f t="shared" si="13"/>
        <v>13946.288549999999</v>
      </c>
      <c r="BB8" s="41">
        <f t="shared" si="14"/>
        <v>15104.400000000001</v>
      </c>
    </row>
    <row r="9" spans="1:54" ht="15" customHeight="1" x14ac:dyDescent="0.25">
      <c r="A9" s="50">
        <v>8</v>
      </c>
      <c r="B9" s="31"/>
      <c r="C9" s="31"/>
      <c r="D9" s="31"/>
      <c r="E9" s="51" t="s">
        <v>69</v>
      </c>
      <c r="F9" s="29"/>
      <c r="G9" s="29" t="s">
        <v>55</v>
      </c>
      <c r="H9" s="29" t="s">
        <v>81</v>
      </c>
      <c r="I9" s="29" t="s">
        <v>82</v>
      </c>
      <c r="J9" s="29" t="s">
        <v>83</v>
      </c>
      <c r="K9" s="29" t="s">
        <v>84</v>
      </c>
      <c r="L9" s="31" t="s">
        <v>85</v>
      </c>
      <c r="M9" s="49" t="s">
        <v>86</v>
      </c>
      <c r="N9" s="51" t="s">
        <v>89</v>
      </c>
      <c r="O9" s="29"/>
      <c r="P9" s="33" t="s">
        <v>90</v>
      </c>
      <c r="Q9" s="31"/>
      <c r="R9" s="31"/>
      <c r="S9" s="29" t="s">
        <v>64</v>
      </c>
      <c r="T9" s="34"/>
      <c r="U9" s="35">
        <v>8.8000000000000007</v>
      </c>
      <c r="V9" s="29" t="s">
        <v>65</v>
      </c>
      <c r="W9" s="5">
        <v>35</v>
      </c>
      <c r="X9" s="5">
        <v>27</v>
      </c>
      <c r="Y9" s="36">
        <v>20</v>
      </c>
      <c r="Z9" s="52">
        <v>5.0999999999999996</v>
      </c>
      <c r="AA9" s="36">
        <v>4</v>
      </c>
      <c r="AB9" s="54">
        <f>IF(W8="","",W9*X9*Y9/1000000)</f>
        <v>1.89E-2</v>
      </c>
      <c r="AC9" s="37">
        <v>56</v>
      </c>
      <c r="AD9" s="39">
        <f t="shared" si="4"/>
        <v>11851.851851851852</v>
      </c>
      <c r="AE9" s="40">
        <v>3500</v>
      </c>
      <c r="AF9" s="53">
        <f t="shared" si="5"/>
        <v>0.29531249999999998</v>
      </c>
      <c r="AG9" s="29" t="s">
        <v>66</v>
      </c>
      <c r="AH9" s="42">
        <v>0.25700000000000001</v>
      </c>
      <c r="AI9" s="41">
        <f t="shared" si="6"/>
        <v>2.2616000000000001</v>
      </c>
      <c r="AJ9" s="41">
        <f t="shared" si="7"/>
        <v>11.3569125</v>
      </c>
      <c r="AK9" s="43">
        <v>0</v>
      </c>
      <c r="AL9" s="53">
        <f t="shared" si="0"/>
        <v>0</v>
      </c>
      <c r="AM9" s="43">
        <v>0</v>
      </c>
      <c r="AN9" s="53">
        <f t="shared" si="1"/>
        <v>0</v>
      </c>
      <c r="AO9" s="43">
        <v>0</v>
      </c>
      <c r="AP9" s="41">
        <f t="shared" si="8"/>
        <v>0</v>
      </c>
      <c r="AQ9" s="43">
        <v>0</v>
      </c>
      <c r="AR9" s="41">
        <f t="shared" si="9"/>
        <v>0</v>
      </c>
      <c r="AS9" s="44">
        <v>0</v>
      </c>
      <c r="AT9" s="43">
        <v>0</v>
      </c>
      <c r="AU9" s="41">
        <f t="shared" si="10"/>
        <v>0</v>
      </c>
      <c r="AV9" s="41">
        <f t="shared" si="11"/>
        <v>0</v>
      </c>
      <c r="AW9" s="53">
        <f t="shared" si="2"/>
        <v>11.3569125</v>
      </c>
      <c r="AX9" s="45">
        <f t="shared" si="12"/>
        <v>7.6673780487804932E-2</v>
      </c>
      <c r="AY9" s="44">
        <v>12.3</v>
      </c>
      <c r="AZ9" s="46">
        <v>1228</v>
      </c>
      <c r="BA9" s="41">
        <f t="shared" si="13"/>
        <v>13946.288549999999</v>
      </c>
      <c r="BB9" s="41">
        <f t="shared" si="14"/>
        <v>15104.400000000001</v>
      </c>
    </row>
    <row r="10" spans="1:54" ht="15" customHeight="1" x14ac:dyDescent="0.25">
      <c r="A10" s="50">
        <v>9</v>
      </c>
      <c r="B10" s="31"/>
      <c r="C10" s="31"/>
      <c r="D10" s="31"/>
      <c r="E10" s="51" t="s">
        <v>54</v>
      </c>
      <c r="F10" s="29"/>
      <c r="G10" s="29" t="s">
        <v>55</v>
      </c>
      <c r="H10" s="29" t="s">
        <v>81</v>
      </c>
      <c r="I10" s="29" t="s">
        <v>82</v>
      </c>
      <c r="J10" s="29" t="s">
        <v>83</v>
      </c>
      <c r="K10" s="29" t="s">
        <v>84</v>
      </c>
      <c r="L10" s="31" t="s">
        <v>91</v>
      </c>
      <c r="M10" s="49" t="s">
        <v>86</v>
      </c>
      <c r="N10" s="55" t="s">
        <v>92</v>
      </c>
      <c r="O10" s="29"/>
      <c r="P10" s="33" t="s">
        <v>93</v>
      </c>
      <c r="Q10" s="31"/>
      <c r="R10" s="31"/>
      <c r="S10" s="29" t="s">
        <v>64</v>
      </c>
      <c r="T10" s="34"/>
      <c r="U10" s="35">
        <v>8.8000000000000007</v>
      </c>
      <c r="V10" s="29" t="s">
        <v>65</v>
      </c>
      <c r="W10" s="5">
        <v>35</v>
      </c>
      <c r="X10" s="5">
        <v>27</v>
      </c>
      <c r="Y10" s="36">
        <v>20</v>
      </c>
      <c r="Z10" s="52">
        <v>5.0999999999999996</v>
      </c>
      <c r="AA10" s="36">
        <v>4</v>
      </c>
      <c r="AB10" s="54">
        <f t="shared" ref="AB10:AB21" si="15">IF(W9="","",W10*X10*Y10/1000000)</f>
        <v>1.89E-2</v>
      </c>
      <c r="AC10" s="37">
        <v>56</v>
      </c>
      <c r="AD10" s="39">
        <f t="shared" si="4"/>
        <v>11851.851851851852</v>
      </c>
      <c r="AE10" s="40">
        <v>3500</v>
      </c>
      <c r="AF10" s="53">
        <f t="shared" si="5"/>
        <v>0.29531249999999998</v>
      </c>
      <c r="AG10" s="29" t="s">
        <v>66</v>
      </c>
      <c r="AH10" s="42">
        <v>0.25700000000000001</v>
      </c>
      <c r="AI10" s="41">
        <f t="shared" si="6"/>
        <v>2.2616000000000001</v>
      </c>
      <c r="AJ10" s="41">
        <f t="shared" si="7"/>
        <v>11.3569125</v>
      </c>
      <c r="AK10" s="43">
        <v>0</v>
      </c>
      <c r="AL10" s="53">
        <f t="shared" si="0"/>
        <v>0</v>
      </c>
      <c r="AM10" s="43">
        <v>0</v>
      </c>
      <c r="AN10" s="53">
        <f t="shared" si="1"/>
        <v>0</v>
      </c>
      <c r="AO10" s="43">
        <v>0</v>
      </c>
      <c r="AP10" s="41">
        <f t="shared" si="8"/>
        <v>0</v>
      </c>
      <c r="AQ10" s="43">
        <v>0</v>
      </c>
      <c r="AR10" s="41">
        <f t="shared" si="9"/>
        <v>0</v>
      </c>
      <c r="AS10" s="44">
        <v>0</v>
      </c>
      <c r="AT10" s="43">
        <v>0</v>
      </c>
      <c r="AU10" s="41">
        <f t="shared" si="10"/>
        <v>0</v>
      </c>
      <c r="AV10" s="41">
        <f t="shared" si="11"/>
        <v>0</v>
      </c>
      <c r="AW10" s="53">
        <f t="shared" si="2"/>
        <v>11.3569125</v>
      </c>
      <c r="AX10" s="45">
        <f t="shared" si="12"/>
        <v>7.6673780487804932E-2</v>
      </c>
      <c r="AY10" s="44">
        <v>12.3</v>
      </c>
      <c r="AZ10" s="46">
        <v>1228</v>
      </c>
      <c r="BA10" s="41">
        <f t="shared" si="13"/>
        <v>13946.288549999999</v>
      </c>
      <c r="BB10" s="41">
        <f t="shared" si="14"/>
        <v>15104.400000000001</v>
      </c>
    </row>
    <row r="11" spans="1:54" ht="15" customHeight="1" x14ac:dyDescent="0.25">
      <c r="A11" s="50">
        <v>10</v>
      </c>
      <c r="B11" s="31"/>
      <c r="C11" s="31"/>
      <c r="D11" s="31"/>
      <c r="E11" s="51" t="s">
        <v>54</v>
      </c>
      <c r="F11" s="29"/>
      <c r="G11" s="29" t="s">
        <v>55</v>
      </c>
      <c r="H11" s="29" t="s">
        <v>81</v>
      </c>
      <c r="I11" s="29" t="s">
        <v>94</v>
      </c>
      <c r="J11" s="29" t="s">
        <v>83</v>
      </c>
      <c r="K11" s="29" t="s">
        <v>84</v>
      </c>
      <c r="L11" s="31" t="s">
        <v>95</v>
      </c>
      <c r="M11" s="49" t="s">
        <v>86</v>
      </c>
      <c r="N11" s="51" t="s">
        <v>96</v>
      </c>
      <c r="O11" s="29"/>
      <c r="P11" s="33" t="s">
        <v>97</v>
      </c>
      <c r="Q11" s="31"/>
      <c r="R11" s="31"/>
      <c r="S11" s="29" t="s">
        <v>64</v>
      </c>
      <c r="T11" s="34"/>
      <c r="U11" s="35">
        <v>8.8000000000000007</v>
      </c>
      <c r="V11" s="29" t="s">
        <v>65</v>
      </c>
      <c r="W11" s="5">
        <v>35</v>
      </c>
      <c r="X11" s="5">
        <v>27</v>
      </c>
      <c r="Y11" s="36">
        <v>20</v>
      </c>
      <c r="Z11" s="52">
        <v>5.0999999999999996</v>
      </c>
      <c r="AA11" s="36">
        <v>4</v>
      </c>
      <c r="AB11" s="54">
        <f t="shared" si="15"/>
        <v>1.89E-2</v>
      </c>
      <c r="AC11" s="37">
        <v>56</v>
      </c>
      <c r="AD11" s="39">
        <f t="shared" si="4"/>
        <v>11851.851851851852</v>
      </c>
      <c r="AE11" s="40">
        <v>3500</v>
      </c>
      <c r="AF11" s="53">
        <f t="shared" si="5"/>
        <v>0.29531249999999998</v>
      </c>
      <c r="AG11" s="29" t="s">
        <v>66</v>
      </c>
      <c r="AH11" s="42">
        <v>0.25700000000000001</v>
      </c>
      <c r="AI11" s="41">
        <f t="shared" si="6"/>
        <v>2.2616000000000001</v>
      </c>
      <c r="AJ11" s="41">
        <f t="shared" si="7"/>
        <v>11.3569125</v>
      </c>
      <c r="AK11" s="43">
        <v>0</v>
      </c>
      <c r="AL11" s="53">
        <f t="shared" si="0"/>
        <v>0</v>
      </c>
      <c r="AM11" s="43">
        <v>0</v>
      </c>
      <c r="AN11" s="53">
        <f t="shared" si="1"/>
        <v>0</v>
      </c>
      <c r="AO11" s="43">
        <v>0</v>
      </c>
      <c r="AP11" s="41">
        <f t="shared" si="8"/>
        <v>0</v>
      </c>
      <c r="AQ11" s="43">
        <v>0</v>
      </c>
      <c r="AR11" s="41">
        <f t="shared" si="9"/>
        <v>0</v>
      </c>
      <c r="AS11" s="44">
        <v>0</v>
      </c>
      <c r="AT11" s="43">
        <v>0</v>
      </c>
      <c r="AU11" s="41">
        <f t="shared" si="10"/>
        <v>0</v>
      </c>
      <c r="AV11" s="41">
        <f t="shared" si="11"/>
        <v>0</v>
      </c>
      <c r="AW11" s="53">
        <f>IF(ISERROR(AJ11+AV11),"",AJ11+AV11)</f>
        <v>11.3569125</v>
      </c>
      <c r="AX11" s="45">
        <f t="shared" si="12"/>
        <v>7.6673780487804932E-2</v>
      </c>
      <c r="AY11" s="44">
        <v>12.3</v>
      </c>
      <c r="AZ11" s="46">
        <f>AZ10</f>
        <v>1228</v>
      </c>
      <c r="BA11" s="41">
        <f t="shared" si="13"/>
        <v>13946.288549999999</v>
      </c>
      <c r="BB11" s="41">
        <f t="shared" si="14"/>
        <v>15104.400000000001</v>
      </c>
    </row>
    <row r="12" spans="1:54" ht="15" customHeight="1" x14ac:dyDescent="0.25">
      <c r="A12" s="50">
        <v>11</v>
      </c>
      <c r="B12" s="31"/>
      <c r="C12" s="31"/>
      <c r="D12" s="31"/>
      <c r="E12" s="51" t="s">
        <v>69</v>
      </c>
      <c r="F12" s="29"/>
      <c r="G12" s="29" t="s">
        <v>55</v>
      </c>
      <c r="H12" s="29" t="s">
        <v>98</v>
      </c>
      <c r="I12" s="29" t="s">
        <v>99</v>
      </c>
      <c r="J12" s="29" t="s">
        <v>100</v>
      </c>
      <c r="K12" s="29" t="s">
        <v>101</v>
      </c>
      <c r="L12" s="31" t="s">
        <v>102</v>
      </c>
      <c r="M12" s="29" t="s">
        <v>86</v>
      </c>
      <c r="N12" s="55" t="s">
        <v>103</v>
      </c>
      <c r="O12" s="29"/>
      <c r="P12" s="33" t="s">
        <v>104</v>
      </c>
      <c r="Q12" s="31"/>
      <c r="R12" s="31"/>
      <c r="S12" s="29" t="s">
        <v>64</v>
      </c>
      <c r="T12" s="34"/>
      <c r="U12" s="35">
        <v>8.8000000000000007</v>
      </c>
      <c r="V12" s="29" t="s">
        <v>65</v>
      </c>
      <c r="W12" s="36">
        <v>35</v>
      </c>
      <c r="X12" s="36">
        <v>27</v>
      </c>
      <c r="Y12" s="36">
        <v>20</v>
      </c>
      <c r="Z12" s="52">
        <v>5.0999999999999996</v>
      </c>
      <c r="AA12" s="36">
        <v>4</v>
      </c>
      <c r="AB12" s="54">
        <f t="shared" si="15"/>
        <v>1.89E-2</v>
      </c>
      <c r="AC12" s="37">
        <v>56</v>
      </c>
      <c r="AD12" s="39">
        <f t="shared" si="4"/>
        <v>11851.851851851852</v>
      </c>
      <c r="AE12" s="40">
        <v>3500</v>
      </c>
      <c r="AF12" s="53">
        <f t="shared" si="5"/>
        <v>0.29531249999999998</v>
      </c>
      <c r="AG12" s="29" t="s">
        <v>105</v>
      </c>
      <c r="AH12" s="42">
        <v>0.25700000000000001</v>
      </c>
      <c r="AI12" s="41">
        <f t="shared" si="6"/>
        <v>2.2616000000000001</v>
      </c>
      <c r="AJ12" s="41">
        <f>IF(ISERROR(U12+AF12+AI12),"",U12+AF12+AI12)</f>
        <v>11.3569125</v>
      </c>
      <c r="AK12" s="43">
        <v>0</v>
      </c>
      <c r="AL12" s="53">
        <f t="shared" si="0"/>
        <v>0</v>
      </c>
      <c r="AM12" s="43">
        <v>0</v>
      </c>
      <c r="AN12" s="53">
        <f t="shared" si="1"/>
        <v>0</v>
      </c>
      <c r="AO12" s="43">
        <v>0</v>
      </c>
      <c r="AP12" s="41">
        <f t="shared" si="8"/>
        <v>0</v>
      </c>
      <c r="AQ12" s="43">
        <v>0</v>
      </c>
      <c r="AR12" s="41">
        <f t="shared" si="9"/>
        <v>0</v>
      </c>
      <c r="AS12" s="44">
        <v>0</v>
      </c>
      <c r="AT12" s="43">
        <v>0</v>
      </c>
      <c r="AU12" s="41">
        <f t="shared" si="10"/>
        <v>0</v>
      </c>
      <c r="AV12" s="41">
        <f t="shared" si="11"/>
        <v>0</v>
      </c>
      <c r="AW12" s="53">
        <f t="shared" si="2"/>
        <v>11.3569125</v>
      </c>
      <c r="AX12" s="45">
        <f t="shared" si="12"/>
        <v>7.6673780487804932E-2</v>
      </c>
      <c r="AY12" s="44">
        <v>12.3</v>
      </c>
      <c r="AZ12" s="46">
        <f>AZ11</f>
        <v>1228</v>
      </c>
      <c r="BA12" s="41">
        <f t="shared" si="13"/>
        <v>13946.288549999999</v>
      </c>
      <c r="BB12" s="41">
        <f t="shared" si="14"/>
        <v>15104.400000000001</v>
      </c>
    </row>
    <row r="13" spans="1:54" ht="15" customHeight="1" x14ac:dyDescent="0.25">
      <c r="A13" s="50">
        <v>12</v>
      </c>
      <c r="B13" s="31"/>
      <c r="C13" s="31"/>
      <c r="D13" s="31"/>
      <c r="E13" s="51" t="s">
        <v>69</v>
      </c>
      <c r="F13" s="29"/>
      <c r="G13" s="29" t="s">
        <v>55</v>
      </c>
      <c r="H13" s="29" t="s">
        <v>98</v>
      </c>
      <c r="I13" s="29" t="s">
        <v>99</v>
      </c>
      <c r="J13" s="29" t="s">
        <v>100</v>
      </c>
      <c r="K13" s="29" t="s">
        <v>101</v>
      </c>
      <c r="L13" s="31" t="s">
        <v>102</v>
      </c>
      <c r="M13" s="29" t="s">
        <v>72</v>
      </c>
      <c r="N13" s="51" t="s">
        <v>106</v>
      </c>
      <c r="O13" s="29"/>
      <c r="P13" s="33" t="s">
        <v>107</v>
      </c>
      <c r="Q13" s="31"/>
      <c r="R13" s="31"/>
      <c r="S13" s="29" t="s">
        <v>64</v>
      </c>
      <c r="T13" s="34"/>
      <c r="U13" s="35">
        <v>11.22</v>
      </c>
      <c r="V13" s="29" t="s">
        <v>65</v>
      </c>
      <c r="W13" s="36">
        <v>35</v>
      </c>
      <c r="X13" s="36">
        <v>27</v>
      </c>
      <c r="Y13" s="5">
        <v>25</v>
      </c>
      <c r="Z13" s="52">
        <v>5.0999999999999996</v>
      </c>
      <c r="AA13" s="36">
        <v>4</v>
      </c>
      <c r="AB13" s="54">
        <f t="shared" si="15"/>
        <v>2.3625E-2</v>
      </c>
      <c r="AC13" s="37">
        <v>56</v>
      </c>
      <c r="AD13" s="39">
        <f t="shared" si="4"/>
        <v>9481.4814814814818</v>
      </c>
      <c r="AE13" s="40">
        <v>3500</v>
      </c>
      <c r="AF13" s="53">
        <f t="shared" si="5"/>
        <v>0.369140625</v>
      </c>
      <c r="AG13" s="29" t="s">
        <v>105</v>
      </c>
      <c r="AH13" s="42">
        <v>0.25700000000000001</v>
      </c>
      <c r="AI13" s="41">
        <f t="shared" si="6"/>
        <v>2.8835400000000004</v>
      </c>
      <c r="AJ13" s="41">
        <f>IF(ISERROR(U13+AF13+AI13),"",U13+AF13+AI13)</f>
        <v>14.472680625000001</v>
      </c>
      <c r="AK13" s="43">
        <v>0</v>
      </c>
      <c r="AL13" s="53">
        <f t="shared" si="0"/>
        <v>0</v>
      </c>
      <c r="AM13" s="43">
        <v>0</v>
      </c>
      <c r="AN13" s="53">
        <f t="shared" si="1"/>
        <v>0</v>
      </c>
      <c r="AO13" s="43">
        <v>0</v>
      </c>
      <c r="AP13" s="41">
        <f t="shared" si="8"/>
        <v>0</v>
      </c>
      <c r="AQ13" s="43">
        <v>0</v>
      </c>
      <c r="AR13" s="41">
        <f t="shared" si="9"/>
        <v>0</v>
      </c>
      <c r="AS13" s="44">
        <v>0</v>
      </c>
      <c r="AT13" s="43">
        <v>0</v>
      </c>
      <c r="AU13" s="41">
        <f t="shared" si="10"/>
        <v>0</v>
      </c>
      <c r="AV13" s="41">
        <f t="shared" si="11"/>
        <v>0</v>
      </c>
      <c r="AW13" s="53">
        <f>IF(ISERROR(AJ13+AV13),"",AJ13+AV13)</f>
        <v>14.472680625000001</v>
      </c>
      <c r="AX13" s="45">
        <f t="shared" si="12"/>
        <v>9.5457460937499961E-2</v>
      </c>
      <c r="AY13" s="6">
        <v>16</v>
      </c>
      <c r="AZ13" s="46">
        <v>1348</v>
      </c>
      <c r="BA13" s="41">
        <f t="shared" si="13"/>
        <v>19509.173482500002</v>
      </c>
      <c r="BB13" s="41">
        <f t="shared" si="14"/>
        <v>21568</v>
      </c>
    </row>
    <row r="14" spans="1:54" ht="15" customHeight="1" x14ac:dyDescent="0.25">
      <c r="A14" s="50">
        <v>13</v>
      </c>
      <c r="B14" s="31"/>
      <c r="C14" s="31"/>
      <c r="D14" s="31"/>
      <c r="E14" s="51" t="s">
        <v>54</v>
      </c>
      <c r="F14" s="29"/>
      <c r="G14" s="29" t="s">
        <v>55</v>
      </c>
      <c r="H14" s="29" t="s">
        <v>98</v>
      </c>
      <c r="I14" s="29" t="s">
        <v>99</v>
      </c>
      <c r="J14" s="29" t="s">
        <v>100</v>
      </c>
      <c r="K14" s="29" t="s">
        <v>101</v>
      </c>
      <c r="L14" s="31" t="s">
        <v>102</v>
      </c>
      <c r="M14" s="49" t="s">
        <v>72</v>
      </c>
      <c r="N14" s="51" t="s">
        <v>92</v>
      </c>
      <c r="O14" s="29"/>
      <c r="P14" s="33" t="s">
        <v>108</v>
      </c>
      <c r="Q14" s="31"/>
      <c r="R14" s="31"/>
      <c r="S14" s="29" t="s">
        <v>64</v>
      </c>
      <c r="T14" s="34"/>
      <c r="U14" s="35">
        <v>11.22</v>
      </c>
      <c r="V14" s="29" t="s">
        <v>65</v>
      </c>
      <c r="W14" s="36">
        <v>35</v>
      </c>
      <c r="X14" s="36">
        <v>27</v>
      </c>
      <c r="Y14" s="5">
        <v>25</v>
      </c>
      <c r="Z14" s="52">
        <v>5.0999999999999996</v>
      </c>
      <c r="AA14" s="36">
        <v>4</v>
      </c>
      <c r="AB14" s="54">
        <f t="shared" si="15"/>
        <v>2.3625E-2</v>
      </c>
      <c r="AC14" s="37">
        <v>56</v>
      </c>
      <c r="AD14" s="39">
        <f t="shared" si="4"/>
        <v>9481.4814814814818</v>
      </c>
      <c r="AE14" s="40">
        <v>3500</v>
      </c>
      <c r="AF14" s="53">
        <f t="shared" si="5"/>
        <v>0.369140625</v>
      </c>
      <c r="AG14" s="29" t="s">
        <v>105</v>
      </c>
      <c r="AH14" s="42">
        <v>0.25700000000000001</v>
      </c>
      <c r="AI14" s="41">
        <f t="shared" si="6"/>
        <v>2.8835400000000004</v>
      </c>
      <c r="AJ14" s="41">
        <f t="shared" si="7"/>
        <v>14.472680625000001</v>
      </c>
      <c r="AK14" s="43">
        <v>0</v>
      </c>
      <c r="AL14" s="53">
        <f t="shared" si="0"/>
        <v>0</v>
      </c>
      <c r="AM14" s="43">
        <v>0</v>
      </c>
      <c r="AN14" s="53">
        <f t="shared" si="1"/>
        <v>0</v>
      </c>
      <c r="AO14" s="43">
        <v>0</v>
      </c>
      <c r="AP14" s="41">
        <f t="shared" si="8"/>
        <v>0</v>
      </c>
      <c r="AQ14" s="43">
        <v>0</v>
      </c>
      <c r="AR14" s="41">
        <f t="shared" si="9"/>
        <v>0</v>
      </c>
      <c r="AS14" s="44">
        <v>0</v>
      </c>
      <c r="AT14" s="43">
        <v>0</v>
      </c>
      <c r="AU14" s="41">
        <f t="shared" si="10"/>
        <v>0</v>
      </c>
      <c r="AV14" s="41">
        <f t="shared" si="11"/>
        <v>0</v>
      </c>
      <c r="AW14" s="53">
        <f t="shared" si="2"/>
        <v>14.472680625000001</v>
      </c>
      <c r="AX14" s="45">
        <f t="shared" si="12"/>
        <v>9.5457460937499961E-2</v>
      </c>
      <c r="AY14" s="6">
        <v>16</v>
      </c>
      <c r="AZ14" s="46">
        <v>1352</v>
      </c>
      <c r="BA14" s="41">
        <f t="shared" si="13"/>
        <v>19567.064205000002</v>
      </c>
      <c r="BB14" s="41">
        <f t="shared" si="14"/>
        <v>21632</v>
      </c>
    </row>
    <row r="15" spans="1:54" ht="15" customHeight="1" x14ac:dyDescent="0.25">
      <c r="A15" s="50">
        <v>14</v>
      </c>
      <c r="B15" s="31"/>
      <c r="C15" s="31"/>
      <c r="D15" s="31"/>
      <c r="E15" s="51" t="s">
        <v>69</v>
      </c>
      <c r="F15" s="29"/>
      <c r="G15" s="29" t="s">
        <v>55</v>
      </c>
      <c r="H15" s="29" t="s">
        <v>98</v>
      </c>
      <c r="I15" s="29" t="s">
        <v>99</v>
      </c>
      <c r="J15" s="29" t="s">
        <v>100</v>
      </c>
      <c r="K15" s="29" t="s">
        <v>101</v>
      </c>
      <c r="L15" s="31" t="s">
        <v>102</v>
      </c>
      <c r="M15" s="49" t="s">
        <v>72</v>
      </c>
      <c r="N15" s="55" t="s">
        <v>103</v>
      </c>
      <c r="O15" s="29"/>
      <c r="P15" s="33" t="s">
        <v>109</v>
      </c>
      <c r="Q15" s="31"/>
      <c r="R15" s="31"/>
      <c r="S15" s="29" t="s">
        <v>64</v>
      </c>
      <c r="T15" s="34"/>
      <c r="U15" s="35">
        <v>11.22</v>
      </c>
      <c r="V15" s="29" t="s">
        <v>65</v>
      </c>
      <c r="W15" s="36">
        <v>35</v>
      </c>
      <c r="X15" s="36">
        <v>27</v>
      </c>
      <c r="Y15" s="5">
        <v>25</v>
      </c>
      <c r="Z15" s="52">
        <v>5.0999999999999996</v>
      </c>
      <c r="AA15" s="36">
        <v>4</v>
      </c>
      <c r="AB15" s="54">
        <f t="shared" si="15"/>
        <v>2.3625E-2</v>
      </c>
      <c r="AC15" s="37">
        <v>56</v>
      </c>
      <c r="AD15" s="39">
        <f t="shared" si="4"/>
        <v>9481.4814814814818</v>
      </c>
      <c r="AE15" s="40">
        <v>3500</v>
      </c>
      <c r="AF15" s="53">
        <f t="shared" si="5"/>
        <v>0.369140625</v>
      </c>
      <c r="AG15" s="29" t="s">
        <v>105</v>
      </c>
      <c r="AH15" s="42">
        <v>0.25700000000000001</v>
      </c>
      <c r="AI15" s="41">
        <f t="shared" si="6"/>
        <v>2.8835400000000004</v>
      </c>
      <c r="AJ15" s="41">
        <f t="shared" si="7"/>
        <v>14.472680625000001</v>
      </c>
      <c r="AK15" s="43">
        <v>0</v>
      </c>
      <c r="AL15" s="53">
        <f t="shared" si="0"/>
        <v>0</v>
      </c>
      <c r="AM15" s="43">
        <v>0</v>
      </c>
      <c r="AN15" s="53">
        <f t="shared" si="1"/>
        <v>0</v>
      </c>
      <c r="AO15" s="43">
        <v>0</v>
      </c>
      <c r="AP15" s="41">
        <f t="shared" si="8"/>
        <v>0</v>
      </c>
      <c r="AQ15" s="43">
        <v>0</v>
      </c>
      <c r="AR15" s="41">
        <f t="shared" si="9"/>
        <v>0</v>
      </c>
      <c r="AS15" s="44">
        <v>0</v>
      </c>
      <c r="AT15" s="43">
        <v>0</v>
      </c>
      <c r="AU15" s="41">
        <f t="shared" si="10"/>
        <v>0</v>
      </c>
      <c r="AV15" s="41">
        <f t="shared" si="11"/>
        <v>0</v>
      </c>
      <c r="AW15" s="53">
        <f t="shared" si="2"/>
        <v>14.472680625000001</v>
      </c>
      <c r="AX15" s="45">
        <f>IF(ISERROR((AY15-AW15)/AY15),"",(AY15-AW15)/AY15)</f>
        <v>9.5457460937499961E-2</v>
      </c>
      <c r="AY15" s="6">
        <v>16</v>
      </c>
      <c r="AZ15" s="46">
        <v>1348</v>
      </c>
      <c r="BA15" s="41">
        <f t="shared" si="13"/>
        <v>19509.173482500002</v>
      </c>
      <c r="BB15" s="41">
        <f t="shared" si="14"/>
        <v>21568</v>
      </c>
    </row>
    <row r="16" spans="1:54" ht="15" customHeight="1" x14ac:dyDescent="0.25">
      <c r="A16" s="50">
        <v>15</v>
      </c>
      <c r="B16" s="31"/>
      <c r="C16" s="31"/>
      <c r="D16" s="31"/>
      <c r="E16" s="51" t="s">
        <v>69</v>
      </c>
      <c r="F16" s="29"/>
      <c r="G16" s="29" t="s">
        <v>55</v>
      </c>
      <c r="H16" s="29" t="s">
        <v>98</v>
      </c>
      <c r="I16" s="29" t="s">
        <v>99</v>
      </c>
      <c r="J16" s="29" t="s">
        <v>100</v>
      </c>
      <c r="K16" s="29" t="s">
        <v>101</v>
      </c>
      <c r="L16" s="31" t="s">
        <v>102</v>
      </c>
      <c r="M16" s="29" t="s">
        <v>72</v>
      </c>
      <c r="N16" s="55" t="s">
        <v>110</v>
      </c>
      <c r="O16" s="29"/>
      <c r="P16" s="33" t="s">
        <v>111</v>
      </c>
      <c r="Q16" s="31"/>
      <c r="R16" s="31"/>
      <c r="S16" s="29" t="s">
        <v>64</v>
      </c>
      <c r="T16" s="34"/>
      <c r="U16" s="35">
        <v>11.22</v>
      </c>
      <c r="V16" s="29" t="s">
        <v>65</v>
      </c>
      <c r="W16" s="36">
        <v>35</v>
      </c>
      <c r="X16" s="36">
        <v>27</v>
      </c>
      <c r="Y16" s="5">
        <v>25</v>
      </c>
      <c r="Z16" s="52">
        <v>5.0999999999999996</v>
      </c>
      <c r="AA16" s="36">
        <v>4</v>
      </c>
      <c r="AB16" s="54">
        <f t="shared" si="15"/>
        <v>2.3625E-2</v>
      </c>
      <c r="AC16" s="37">
        <v>56</v>
      </c>
      <c r="AD16" s="39">
        <f t="shared" si="4"/>
        <v>9481.4814814814818</v>
      </c>
      <c r="AE16" s="40">
        <v>3500</v>
      </c>
      <c r="AF16" s="53">
        <f t="shared" si="5"/>
        <v>0.369140625</v>
      </c>
      <c r="AG16" s="29" t="s">
        <v>105</v>
      </c>
      <c r="AH16" s="42">
        <v>0.25700000000000001</v>
      </c>
      <c r="AI16" s="41">
        <f t="shared" si="6"/>
        <v>2.8835400000000004</v>
      </c>
      <c r="AJ16" s="41">
        <f t="shared" si="7"/>
        <v>14.472680625000001</v>
      </c>
      <c r="AK16" s="43">
        <v>0</v>
      </c>
      <c r="AL16" s="53">
        <f t="shared" si="0"/>
        <v>0</v>
      </c>
      <c r="AM16" s="43">
        <v>0</v>
      </c>
      <c r="AN16" s="53">
        <f t="shared" si="1"/>
        <v>0</v>
      </c>
      <c r="AO16" s="43">
        <v>0</v>
      </c>
      <c r="AP16" s="41">
        <f t="shared" si="8"/>
        <v>0</v>
      </c>
      <c r="AQ16" s="43">
        <v>0</v>
      </c>
      <c r="AR16" s="41">
        <f t="shared" si="9"/>
        <v>0</v>
      </c>
      <c r="AS16" s="44">
        <v>0</v>
      </c>
      <c r="AT16" s="43">
        <v>0</v>
      </c>
      <c r="AU16" s="41">
        <f t="shared" si="10"/>
        <v>0</v>
      </c>
      <c r="AV16" s="41">
        <f t="shared" si="11"/>
        <v>0</v>
      </c>
      <c r="AW16" s="53">
        <f t="shared" si="2"/>
        <v>14.472680625000001</v>
      </c>
      <c r="AX16" s="45">
        <f t="shared" si="12"/>
        <v>9.5457460937499961E-2</v>
      </c>
      <c r="AY16" s="6">
        <v>16</v>
      </c>
      <c r="AZ16" s="46">
        <v>1348</v>
      </c>
      <c r="BA16" s="41">
        <f t="shared" si="13"/>
        <v>19509.173482500002</v>
      </c>
      <c r="BB16" s="41">
        <f t="shared" si="14"/>
        <v>21568</v>
      </c>
    </row>
    <row r="17" spans="1:54" ht="15" customHeight="1" x14ac:dyDescent="0.25">
      <c r="A17" s="50">
        <v>16</v>
      </c>
      <c r="B17" s="31"/>
      <c r="C17" s="31"/>
      <c r="D17" s="31"/>
      <c r="E17" s="51" t="s">
        <v>69</v>
      </c>
      <c r="F17" s="29"/>
      <c r="G17" s="29" t="s">
        <v>55</v>
      </c>
      <c r="H17" s="29" t="s">
        <v>98</v>
      </c>
      <c r="I17" s="29" t="s">
        <v>99</v>
      </c>
      <c r="J17" s="29" t="s">
        <v>100</v>
      </c>
      <c r="K17" s="29" t="s">
        <v>101</v>
      </c>
      <c r="L17" s="31" t="s">
        <v>102</v>
      </c>
      <c r="M17" s="49" t="s">
        <v>86</v>
      </c>
      <c r="N17" s="51" t="s">
        <v>112</v>
      </c>
      <c r="O17" s="29"/>
      <c r="P17" s="33" t="s">
        <v>113</v>
      </c>
      <c r="Q17" s="31"/>
      <c r="R17" s="31"/>
      <c r="S17" s="29" t="s">
        <v>64</v>
      </c>
      <c r="T17" s="34"/>
      <c r="U17" s="35">
        <v>8.8000000000000007</v>
      </c>
      <c r="V17" s="29" t="s">
        <v>65</v>
      </c>
      <c r="W17" s="36">
        <v>35</v>
      </c>
      <c r="X17" s="36">
        <v>27</v>
      </c>
      <c r="Y17" s="36">
        <v>20</v>
      </c>
      <c r="Z17" s="52">
        <v>5.0999999999999996</v>
      </c>
      <c r="AA17" s="36">
        <v>4</v>
      </c>
      <c r="AB17" s="54">
        <f t="shared" si="15"/>
        <v>1.89E-2</v>
      </c>
      <c r="AC17" s="37">
        <v>56</v>
      </c>
      <c r="AD17" s="39">
        <f t="shared" si="4"/>
        <v>11851.851851851852</v>
      </c>
      <c r="AE17" s="40">
        <v>3500</v>
      </c>
      <c r="AF17" s="53">
        <f t="shared" si="5"/>
        <v>0.29531249999999998</v>
      </c>
      <c r="AG17" s="29" t="s">
        <v>105</v>
      </c>
      <c r="AH17" s="42">
        <v>0.25700000000000001</v>
      </c>
      <c r="AI17" s="41">
        <f t="shared" si="6"/>
        <v>2.2616000000000001</v>
      </c>
      <c r="AJ17" s="41">
        <f t="shared" si="7"/>
        <v>11.3569125</v>
      </c>
      <c r="AK17" s="43">
        <v>0</v>
      </c>
      <c r="AL17" s="53">
        <f t="shared" si="0"/>
        <v>0</v>
      </c>
      <c r="AM17" s="43">
        <v>0</v>
      </c>
      <c r="AN17" s="53">
        <f t="shared" si="1"/>
        <v>0</v>
      </c>
      <c r="AO17" s="43">
        <v>0</v>
      </c>
      <c r="AP17" s="41">
        <f t="shared" si="8"/>
        <v>0</v>
      </c>
      <c r="AQ17" s="43">
        <v>0</v>
      </c>
      <c r="AR17" s="41">
        <f t="shared" si="9"/>
        <v>0</v>
      </c>
      <c r="AS17" s="44">
        <v>0</v>
      </c>
      <c r="AT17" s="43">
        <v>0</v>
      </c>
      <c r="AU17" s="41">
        <f t="shared" si="10"/>
        <v>0</v>
      </c>
      <c r="AV17" s="41">
        <f t="shared" si="11"/>
        <v>0</v>
      </c>
      <c r="AW17" s="53">
        <f t="shared" si="2"/>
        <v>11.3569125</v>
      </c>
      <c r="AX17" s="45">
        <f t="shared" si="12"/>
        <v>7.6673780487804932E-2</v>
      </c>
      <c r="AY17" s="44">
        <v>12.3</v>
      </c>
      <c r="AZ17" s="46">
        <v>1228</v>
      </c>
      <c r="BA17" s="41">
        <f t="shared" si="13"/>
        <v>13946.288549999999</v>
      </c>
      <c r="BB17" s="41">
        <f t="shared" si="14"/>
        <v>15104.400000000001</v>
      </c>
    </row>
    <row r="18" spans="1:54" ht="15" customHeight="1" x14ac:dyDescent="0.25">
      <c r="A18" s="50">
        <v>17</v>
      </c>
      <c r="B18" s="31"/>
      <c r="C18" s="31"/>
      <c r="D18" s="31"/>
      <c r="E18" s="51" t="s">
        <v>69</v>
      </c>
      <c r="F18" s="29"/>
      <c r="G18" s="29" t="s">
        <v>55</v>
      </c>
      <c r="H18" s="29" t="s">
        <v>98</v>
      </c>
      <c r="I18" s="29" t="s">
        <v>99</v>
      </c>
      <c r="J18" s="29" t="s">
        <v>100</v>
      </c>
      <c r="K18" s="29" t="s">
        <v>101</v>
      </c>
      <c r="L18" s="31" t="s">
        <v>102</v>
      </c>
      <c r="M18" s="49" t="s">
        <v>86</v>
      </c>
      <c r="N18" s="51" t="s">
        <v>114</v>
      </c>
      <c r="O18" s="29"/>
      <c r="P18" s="33" t="s">
        <v>115</v>
      </c>
      <c r="Q18" s="31"/>
      <c r="R18" s="31"/>
      <c r="S18" s="29" t="s">
        <v>64</v>
      </c>
      <c r="T18" s="34"/>
      <c r="U18" s="35">
        <v>8.8000000000000007</v>
      </c>
      <c r="V18" s="29" t="s">
        <v>65</v>
      </c>
      <c r="W18" s="36">
        <v>35</v>
      </c>
      <c r="X18" s="36">
        <v>27</v>
      </c>
      <c r="Y18" s="36">
        <v>20</v>
      </c>
      <c r="Z18" s="52">
        <v>5.0999999999999996</v>
      </c>
      <c r="AA18" s="36">
        <v>4</v>
      </c>
      <c r="AB18" s="54">
        <f t="shared" si="15"/>
        <v>1.89E-2</v>
      </c>
      <c r="AC18" s="37">
        <v>56</v>
      </c>
      <c r="AD18" s="39">
        <f t="shared" si="4"/>
        <v>11851.851851851852</v>
      </c>
      <c r="AE18" s="40">
        <v>3500</v>
      </c>
      <c r="AF18" s="53">
        <f t="shared" si="5"/>
        <v>0.29531249999999998</v>
      </c>
      <c r="AG18" s="29" t="s">
        <v>105</v>
      </c>
      <c r="AH18" s="42">
        <v>0.25700000000000001</v>
      </c>
      <c r="AI18" s="41">
        <f t="shared" si="6"/>
        <v>2.2616000000000001</v>
      </c>
      <c r="AJ18" s="41">
        <f t="shared" si="7"/>
        <v>11.3569125</v>
      </c>
      <c r="AK18" s="43">
        <v>0</v>
      </c>
      <c r="AL18" s="53">
        <f t="shared" si="0"/>
        <v>0</v>
      </c>
      <c r="AM18" s="43">
        <v>0</v>
      </c>
      <c r="AN18" s="53">
        <f t="shared" si="1"/>
        <v>0</v>
      </c>
      <c r="AO18" s="43">
        <v>0</v>
      </c>
      <c r="AP18" s="41">
        <f t="shared" si="8"/>
        <v>0</v>
      </c>
      <c r="AQ18" s="43">
        <v>0</v>
      </c>
      <c r="AR18" s="41">
        <f t="shared" si="9"/>
        <v>0</v>
      </c>
      <c r="AS18" s="44">
        <v>0</v>
      </c>
      <c r="AT18" s="43">
        <v>0</v>
      </c>
      <c r="AU18" s="41">
        <f t="shared" si="10"/>
        <v>0</v>
      </c>
      <c r="AV18" s="41">
        <f t="shared" si="11"/>
        <v>0</v>
      </c>
      <c r="AW18" s="53">
        <f t="shared" si="2"/>
        <v>11.3569125</v>
      </c>
      <c r="AX18" s="45">
        <f t="shared" si="12"/>
        <v>7.6673780487804932E-2</v>
      </c>
      <c r="AY18" s="44">
        <v>12.3</v>
      </c>
      <c r="AZ18" s="46">
        <v>1228</v>
      </c>
      <c r="BA18" s="41">
        <f>IF(ISERROR(AW18*AZ17),"",AW18*AZ17)</f>
        <v>13946.288549999999</v>
      </c>
      <c r="BB18" s="41">
        <f>IF(ISERROR(AY18*AZ17),"",AY18*AZ17)</f>
        <v>15104.400000000001</v>
      </c>
    </row>
    <row r="19" spans="1:54" ht="15" customHeight="1" x14ac:dyDescent="0.25">
      <c r="A19" s="50">
        <v>18</v>
      </c>
      <c r="B19" s="31"/>
      <c r="C19" s="31"/>
      <c r="D19" s="31"/>
      <c r="E19" s="51" t="s">
        <v>54</v>
      </c>
      <c r="F19" s="29"/>
      <c r="G19" s="29" t="s">
        <v>55</v>
      </c>
      <c r="H19" s="29" t="s">
        <v>98</v>
      </c>
      <c r="I19" s="29" t="s">
        <v>99</v>
      </c>
      <c r="J19" s="29" t="s">
        <v>100</v>
      </c>
      <c r="K19" s="29" t="s">
        <v>101</v>
      </c>
      <c r="L19" s="31" t="s">
        <v>102</v>
      </c>
      <c r="M19" s="49" t="s">
        <v>86</v>
      </c>
      <c r="N19" s="55" t="s">
        <v>116</v>
      </c>
      <c r="O19" s="29"/>
      <c r="P19" s="33" t="s">
        <v>117</v>
      </c>
      <c r="Q19" s="31"/>
      <c r="R19" s="31"/>
      <c r="S19" s="29" t="s">
        <v>64</v>
      </c>
      <c r="T19" s="34"/>
      <c r="U19" s="35">
        <v>8.8000000000000007</v>
      </c>
      <c r="V19" s="29" t="s">
        <v>65</v>
      </c>
      <c r="W19" s="36">
        <v>35</v>
      </c>
      <c r="X19" s="36">
        <v>27</v>
      </c>
      <c r="Y19" s="36">
        <v>20</v>
      </c>
      <c r="Z19" s="52">
        <v>5.0999999999999996</v>
      </c>
      <c r="AA19" s="36">
        <v>4</v>
      </c>
      <c r="AB19" s="54">
        <f t="shared" si="15"/>
        <v>1.89E-2</v>
      </c>
      <c r="AC19" s="37">
        <v>56</v>
      </c>
      <c r="AD19" s="39">
        <f t="shared" si="4"/>
        <v>11851.851851851852</v>
      </c>
      <c r="AE19" s="40">
        <v>3500</v>
      </c>
      <c r="AF19" s="53">
        <f t="shared" si="5"/>
        <v>0.29531249999999998</v>
      </c>
      <c r="AG19" s="29" t="s">
        <v>105</v>
      </c>
      <c r="AH19" s="42">
        <v>0.25700000000000001</v>
      </c>
      <c r="AI19" s="41">
        <f t="shared" si="6"/>
        <v>2.2616000000000001</v>
      </c>
      <c r="AJ19" s="41">
        <f t="shared" si="7"/>
        <v>11.3569125</v>
      </c>
      <c r="AK19" s="43">
        <v>0</v>
      </c>
      <c r="AL19" s="53">
        <f t="shared" si="0"/>
        <v>0</v>
      </c>
      <c r="AM19" s="43">
        <v>0</v>
      </c>
      <c r="AN19" s="53">
        <f t="shared" si="1"/>
        <v>0</v>
      </c>
      <c r="AO19" s="43">
        <v>0</v>
      </c>
      <c r="AP19" s="41">
        <f t="shared" si="8"/>
        <v>0</v>
      </c>
      <c r="AQ19" s="43">
        <v>0</v>
      </c>
      <c r="AR19" s="41">
        <f t="shared" si="9"/>
        <v>0</v>
      </c>
      <c r="AS19" s="44">
        <v>0</v>
      </c>
      <c r="AT19" s="43">
        <v>0</v>
      </c>
      <c r="AU19" s="41">
        <f t="shared" si="10"/>
        <v>0</v>
      </c>
      <c r="AV19" s="41">
        <f t="shared" si="11"/>
        <v>0</v>
      </c>
      <c r="AW19" s="53">
        <f t="shared" si="2"/>
        <v>11.3569125</v>
      </c>
      <c r="AX19" s="45">
        <f t="shared" si="12"/>
        <v>7.6673780487804932E-2</v>
      </c>
      <c r="AY19" s="44">
        <v>12.3</v>
      </c>
      <c r="AZ19" s="46">
        <v>1228</v>
      </c>
      <c r="BA19" s="41">
        <f>IF(ISERROR(AW19*AZ18),"",AW19*AZ18)</f>
        <v>13946.288549999999</v>
      </c>
      <c r="BB19" s="41">
        <f>IF(ISERROR(AY19*AZ18),"",AY19*AZ18)</f>
        <v>15104.400000000001</v>
      </c>
    </row>
    <row r="20" spans="1:54" ht="15" customHeight="1" x14ac:dyDescent="0.25">
      <c r="A20" s="50">
        <v>19</v>
      </c>
      <c r="B20" s="31"/>
      <c r="C20" s="31"/>
      <c r="D20" s="31"/>
      <c r="E20" s="51" t="s">
        <v>54</v>
      </c>
      <c r="F20" s="29"/>
      <c r="G20" s="29" t="s">
        <v>55</v>
      </c>
      <c r="H20" s="29" t="s">
        <v>98</v>
      </c>
      <c r="I20" s="29" t="s">
        <v>99</v>
      </c>
      <c r="J20" s="29" t="s">
        <v>100</v>
      </c>
      <c r="K20" s="29" t="s">
        <v>101</v>
      </c>
      <c r="L20" s="31" t="s">
        <v>102</v>
      </c>
      <c r="M20" s="49" t="s">
        <v>86</v>
      </c>
      <c r="N20" s="51" t="s">
        <v>118</v>
      </c>
      <c r="O20" s="29"/>
      <c r="P20" s="33" t="s">
        <v>119</v>
      </c>
      <c r="Q20" s="31"/>
      <c r="R20" s="31"/>
      <c r="S20" s="29" t="s">
        <v>64</v>
      </c>
      <c r="T20" s="34"/>
      <c r="U20" s="35">
        <v>8.8000000000000007</v>
      </c>
      <c r="V20" s="29" t="s">
        <v>65</v>
      </c>
      <c r="W20" s="5">
        <v>35</v>
      </c>
      <c r="X20" s="5">
        <v>27</v>
      </c>
      <c r="Y20" s="36">
        <v>20</v>
      </c>
      <c r="Z20" s="52">
        <v>5.0999999999999996</v>
      </c>
      <c r="AA20" s="36">
        <v>4</v>
      </c>
      <c r="AB20" s="54">
        <f t="shared" si="15"/>
        <v>1.89E-2</v>
      </c>
      <c r="AC20" s="37">
        <v>56</v>
      </c>
      <c r="AD20" s="39">
        <f t="shared" si="4"/>
        <v>11851.851851851852</v>
      </c>
      <c r="AE20" s="40">
        <v>3500</v>
      </c>
      <c r="AF20" s="53">
        <f t="shared" si="5"/>
        <v>0.29531249999999998</v>
      </c>
      <c r="AG20" s="29" t="s">
        <v>105</v>
      </c>
      <c r="AH20" s="42">
        <v>0.25700000000000001</v>
      </c>
      <c r="AI20" s="41">
        <f t="shared" si="6"/>
        <v>2.2616000000000001</v>
      </c>
      <c r="AJ20" s="41">
        <f t="shared" si="7"/>
        <v>11.3569125</v>
      </c>
      <c r="AK20" s="43">
        <v>0</v>
      </c>
      <c r="AL20" s="53">
        <f t="shared" si="0"/>
        <v>0</v>
      </c>
      <c r="AM20" s="43">
        <v>0</v>
      </c>
      <c r="AN20" s="53">
        <f t="shared" si="1"/>
        <v>0</v>
      </c>
      <c r="AO20" s="43">
        <v>0</v>
      </c>
      <c r="AP20" s="41">
        <f t="shared" si="8"/>
        <v>0</v>
      </c>
      <c r="AQ20" s="43">
        <v>0</v>
      </c>
      <c r="AR20" s="41">
        <f t="shared" si="9"/>
        <v>0</v>
      </c>
      <c r="AS20" s="44">
        <v>0</v>
      </c>
      <c r="AT20" s="43">
        <v>0</v>
      </c>
      <c r="AU20" s="41">
        <f t="shared" si="10"/>
        <v>0</v>
      </c>
      <c r="AV20" s="41">
        <f t="shared" si="11"/>
        <v>0</v>
      </c>
      <c r="AW20" s="53">
        <f t="shared" si="2"/>
        <v>11.3569125</v>
      </c>
      <c r="AX20" s="45">
        <f t="shared" si="12"/>
        <v>7.6673780487804932E-2</v>
      </c>
      <c r="AY20" s="44">
        <v>12.3</v>
      </c>
      <c r="AZ20" s="46">
        <f>AZ19</f>
        <v>1228</v>
      </c>
      <c r="BA20" s="41">
        <f>IF(ISERROR(AW20*AZ19),"",AW20*AZ19)</f>
        <v>13946.288549999999</v>
      </c>
      <c r="BB20" s="41">
        <f>IF(ISERROR(AY20*AZ19),"",AY20*AZ19)</f>
        <v>15104.400000000001</v>
      </c>
    </row>
    <row r="21" spans="1:54" ht="15" customHeight="1" x14ac:dyDescent="0.25">
      <c r="A21" s="50">
        <v>20</v>
      </c>
      <c r="B21" s="31"/>
      <c r="C21" s="31"/>
      <c r="D21" s="31"/>
      <c r="E21" s="51" t="s">
        <v>69</v>
      </c>
      <c r="F21" s="29"/>
      <c r="G21" s="29" t="s">
        <v>55</v>
      </c>
      <c r="H21" s="29" t="s">
        <v>98</v>
      </c>
      <c r="I21" s="29" t="s">
        <v>99</v>
      </c>
      <c r="J21" s="29" t="s">
        <v>100</v>
      </c>
      <c r="K21" s="29" t="s">
        <v>101</v>
      </c>
      <c r="L21" s="31" t="s">
        <v>102</v>
      </c>
      <c r="M21" s="29" t="s">
        <v>86</v>
      </c>
      <c r="N21" s="55" t="s">
        <v>120</v>
      </c>
      <c r="O21" s="29"/>
      <c r="P21" s="33" t="s">
        <v>121</v>
      </c>
      <c r="Q21" s="31"/>
      <c r="R21" s="31"/>
      <c r="S21" s="29" t="s">
        <v>64</v>
      </c>
      <c r="T21" s="34"/>
      <c r="U21" s="35">
        <v>8.8000000000000007</v>
      </c>
      <c r="V21" s="29" t="s">
        <v>65</v>
      </c>
      <c r="W21" s="5">
        <v>35</v>
      </c>
      <c r="X21" s="5">
        <v>27</v>
      </c>
      <c r="Y21" s="36">
        <v>20</v>
      </c>
      <c r="Z21" s="52">
        <v>5.0999999999999996</v>
      </c>
      <c r="AA21" s="36">
        <v>4</v>
      </c>
      <c r="AB21" s="54">
        <f t="shared" si="15"/>
        <v>1.89E-2</v>
      </c>
      <c r="AC21" s="37">
        <v>56</v>
      </c>
      <c r="AD21" s="39">
        <f t="shared" si="4"/>
        <v>11851.851851851852</v>
      </c>
      <c r="AE21" s="40">
        <v>3500</v>
      </c>
      <c r="AF21" s="53">
        <f t="shared" si="5"/>
        <v>0.29531249999999998</v>
      </c>
      <c r="AG21" s="29" t="s">
        <v>105</v>
      </c>
      <c r="AH21" s="42">
        <v>0.25700000000000001</v>
      </c>
      <c r="AI21" s="41">
        <f t="shared" si="6"/>
        <v>2.2616000000000001</v>
      </c>
      <c r="AJ21" s="41">
        <f t="shared" si="7"/>
        <v>11.3569125</v>
      </c>
      <c r="AK21" s="43">
        <v>0</v>
      </c>
      <c r="AL21" s="53">
        <f t="shared" si="0"/>
        <v>0</v>
      </c>
      <c r="AM21" s="43">
        <v>0</v>
      </c>
      <c r="AN21" s="53">
        <f t="shared" si="1"/>
        <v>0</v>
      </c>
      <c r="AO21" s="43">
        <v>0</v>
      </c>
      <c r="AP21" s="41">
        <f t="shared" si="8"/>
        <v>0</v>
      </c>
      <c r="AQ21" s="43">
        <v>0</v>
      </c>
      <c r="AR21" s="41">
        <f t="shared" si="9"/>
        <v>0</v>
      </c>
      <c r="AS21" s="44">
        <v>0</v>
      </c>
      <c r="AT21" s="43">
        <v>0</v>
      </c>
      <c r="AU21" s="41">
        <f t="shared" si="10"/>
        <v>0</v>
      </c>
      <c r="AV21" s="41">
        <f t="shared" si="11"/>
        <v>0</v>
      </c>
      <c r="AW21" s="53">
        <f t="shared" si="2"/>
        <v>11.3569125</v>
      </c>
      <c r="AX21" s="45">
        <f>IF(ISERROR((AY21-AW21)/AY21),"",(AY21-AW21)/AY21)</f>
        <v>7.6673780487804932E-2</v>
      </c>
      <c r="AY21" s="44">
        <v>12.3</v>
      </c>
      <c r="AZ21" s="46">
        <f>AZ20</f>
        <v>1228</v>
      </c>
      <c r="BA21" s="41">
        <f>IF(ISERROR(AW21*AZ20),"",AW21*AZ20)</f>
        <v>13946.288549999999</v>
      </c>
      <c r="BB21" s="41">
        <f>IF(ISERROR(AY21*AZ20),"",AY21*AZ20)</f>
        <v>15104.400000000001</v>
      </c>
    </row>
    <row r="22" spans="1:54" ht="15" customHeight="1" x14ac:dyDescent="0.25">
      <c r="A22" s="50">
        <v>21</v>
      </c>
      <c r="B22" s="31"/>
      <c r="C22" s="31"/>
      <c r="D22" s="31"/>
      <c r="E22" s="51" t="s">
        <v>69</v>
      </c>
      <c r="F22" s="29"/>
      <c r="G22" s="29" t="s">
        <v>55</v>
      </c>
      <c r="H22" s="29" t="s">
        <v>98</v>
      </c>
      <c r="I22" s="29" t="s">
        <v>99</v>
      </c>
      <c r="J22" s="29" t="s">
        <v>100</v>
      </c>
      <c r="K22" s="29" t="s">
        <v>101</v>
      </c>
      <c r="L22" s="31" t="s">
        <v>102</v>
      </c>
      <c r="M22" s="29" t="s">
        <v>72</v>
      </c>
      <c r="N22" s="51" t="s">
        <v>114</v>
      </c>
      <c r="O22" s="31"/>
      <c r="P22" s="33" t="s">
        <v>122</v>
      </c>
      <c r="Q22" s="31"/>
      <c r="R22" s="31"/>
      <c r="S22" s="29" t="s">
        <v>64</v>
      </c>
      <c r="T22" s="34"/>
      <c r="U22" s="56">
        <v>11.22</v>
      </c>
      <c r="V22" s="29" t="s">
        <v>65</v>
      </c>
      <c r="W22" s="5">
        <v>35</v>
      </c>
      <c r="X22" s="5">
        <v>27</v>
      </c>
      <c r="Y22" s="5">
        <v>25</v>
      </c>
      <c r="Z22" s="52">
        <v>5.0999999999999996</v>
      </c>
      <c r="AA22" s="36">
        <v>4</v>
      </c>
      <c r="AB22" s="57">
        <f t="shared" si="3"/>
        <v>2.3625E-2</v>
      </c>
      <c r="AC22" s="37">
        <v>56</v>
      </c>
      <c r="AD22" s="39">
        <f t="shared" si="4"/>
        <v>9481.4814814814818</v>
      </c>
      <c r="AE22" s="40">
        <v>3500</v>
      </c>
      <c r="AF22" s="53">
        <f t="shared" si="5"/>
        <v>0.369140625</v>
      </c>
      <c r="AG22" s="29" t="s">
        <v>105</v>
      </c>
      <c r="AH22" s="42">
        <v>0.25700000000000001</v>
      </c>
      <c r="AI22" s="41">
        <f t="shared" si="6"/>
        <v>2.8835400000000004</v>
      </c>
      <c r="AJ22" s="41">
        <f t="shared" si="7"/>
        <v>14.472680625000001</v>
      </c>
      <c r="AK22" s="43">
        <v>0</v>
      </c>
      <c r="AL22" s="53">
        <f t="shared" si="0"/>
        <v>0</v>
      </c>
      <c r="AM22" s="43">
        <v>0</v>
      </c>
      <c r="AN22" s="53">
        <f t="shared" si="1"/>
        <v>0</v>
      </c>
      <c r="AO22" s="43">
        <v>0</v>
      </c>
      <c r="AP22" s="41">
        <f t="shared" si="8"/>
        <v>0</v>
      </c>
      <c r="AQ22" s="43">
        <v>0</v>
      </c>
      <c r="AR22" s="41">
        <f t="shared" si="9"/>
        <v>0</v>
      </c>
      <c r="AS22" s="44">
        <v>0</v>
      </c>
      <c r="AT22" s="43">
        <v>0</v>
      </c>
      <c r="AU22" s="41">
        <f t="shared" si="10"/>
        <v>0</v>
      </c>
      <c r="AV22" s="41">
        <f t="shared" si="11"/>
        <v>0</v>
      </c>
      <c r="AW22" s="53">
        <f t="shared" si="2"/>
        <v>14.472680625000001</v>
      </c>
      <c r="AX22" s="45">
        <f t="shared" ref="AX22:AX23" si="16">IF(ISERROR((AY22-AW22)/AY22),"",(AY22-AW22)/AY22)</f>
        <v>9.5457460937499961E-2</v>
      </c>
      <c r="AY22" s="6">
        <v>16</v>
      </c>
      <c r="AZ22" s="46">
        <v>1348</v>
      </c>
      <c r="BA22" s="41">
        <f>IF(ISERROR(AW22*AZ21),"",AW22*AZ21)</f>
        <v>17772.451807500001</v>
      </c>
      <c r="BB22" s="41">
        <f>IF(ISERROR(AY22*AZ21),"",AY22*AZ21)</f>
        <v>19648</v>
      </c>
    </row>
    <row r="23" spans="1:54" ht="15" customHeight="1" x14ac:dyDescent="0.25">
      <c r="A23" s="50">
        <v>22</v>
      </c>
      <c r="B23" s="31"/>
      <c r="C23" s="31"/>
      <c r="D23" s="31"/>
      <c r="E23" s="51" t="s">
        <v>54</v>
      </c>
      <c r="F23" s="29"/>
      <c r="G23" s="29" t="s">
        <v>55</v>
      </c>
      <c r="H23" s="29" t="s">
        <v>98</v>
      </c>
      <c r="I23" s="29" t="s">
        <v>99</v>
      </c>
      <c r="J23" s="29" t="s">
        <v>100</v>
      </c>
      <c r="K23" s="29" t="s">
        <v>101</v>
      </c>
      <c r="L23" s="31" t="s">
        <v>102</v>
      </c>
      <c r="M23" s="49" t="s">
        <v>72</v>
      </c>
      <c r="N23" s="51" t="s">
        <v>123</v>
      </c>
      <c r="O23" s="31"/>
      <c r="P23" s="33" t="s">
        <v>124</v>
      </c>
      <c r="Q23" s="31"/>
      <c r="R23" s="31"/>
      <c r="S23" s="29" t="s">
        <v>64</v>
      </c>
      <c r="T23" s="34"/>
      <c r="U23" s="56">
        <v>11.22</v>
      </c>
      <c r="V23" s="29" t="s">
        <v>65</v>
      </c>
      <c r="W23" s="5">
        <v>35</v>
      </c>
      <c r="X23" s="5">
        <v>27</v>
      </c>
      <c r="Y23" s="5">
        <v>25</v>
      </c>
      <c r="Z23" s="52">
        <v>5.0999999999999996</v>
      </c>
      <c r="AA23" s="36">
        <v>4</v>
      </c>
      <c r="AB23" s="57">
        <f t="shared" si="3"/>
        <v>2.3625E-2</v>
      </c>
      <c r="AC23" s="37">
        <v>56</v>
      </c>
      <c r="AD23" s="39">
        <f t="shared" si="4"/>
        <v>9481.4814814814818</v>
      </c>
      <c r="AE23" s="40">
        <v>3500</v>
      </c>
      <c r="AF23" s="53">
        <f t="shared" si="5"/>
        <v>0.369140625</v>
      </c>
      <c r="AG23" s="29" t="s">
        <v>105</v>
      </c>
      <c r="AH23" s="42">
        <v>0.25700000000000001</v>
      </c>
      <c r="AI23" s="41">
        <f t="shared" si="6"/>
        <v>2.8835400000000004</v>
      </c>
      <c r="AJ23" s="41">
        <f t="shared" si="7"/>
        <v>14.472680625000001</v>
      </c>
      <c r="AK23" s="43">
        <v>0</v>
      </c>
      <c r="AL23" s="53">
        <f t="shared" si="0"/>
        <v>0</v>
      </c>
      <c r="AM23" s="43">
        <v>0</v>
      </c>
      <c r="AN23" s="53">
        <f t="shared" si="1"/>
        <v>0</v>
      </c>
      <c r="AO23" s="43">
        <v>0</v>
      </c>
      <c r="AP23" s="41">
        <f t="shared" si="8"/>
        <v>0</v>
      </c>
      <c r="AQ23" s="43">
        <v>0</v>
      </c>
      <c r="AR23" s="41">
        <f t="shared" si="9"/>
        <v>0</v>
      </c>
      <c r="AS23" s="44">
        <v>0</v>
      </c>
      <c r="AT23" s="43">
        <v>0</v>
      </c>
      <c r="AU23" s="41">
        <f t="shared" si="10"/>
        <v>0</v>
      </c>
      <c r="AV23" s="41">
        <f t="shared" si="11"/>
        <v>0</v>
      </c>
      <c r="AW23" s="53">
        <f t="shared" si="2"/>
        <v>14.472680625000001</v>
      </c>
      <c r="AX23" s="45">
        <f t="shared" si="16"/>
        <v>9.5457460937499961E-2</v>
      </c>
      <c r="AY23" s="6">
        <v>16</v>
      </c>
      <c r="AZ23" s="46">
        <v>1352</v>
      </c>
      <c r="BA23" s="41">
        <f t="shared" si="13"/>
        <v>19567.064205000002</v>
      </c>
      <c r="BB23" s="41">
        <f t="shared" si="14"/>
        <v>21632</v>
      </c>
    </row>
    <row r="24" spans="1:54" ht="15" customHeight="1" x14ac:dyDescent="0.25">
      <c r="A24" s="50">
        <v>23</v>
      </c>
      <c r="B24" s="31"/>
      <c r="C24" s="31"/>
      <c r="D24" s="31"/>
      <c r="E24" s="51" t="s">
        <v>69</v>
      </c>
      <c r="F24" s="29"/>
      <c r="G24" s="29" t="s">
        <v>55</v>
      </c>
      <c r="H24" s="29" t="s">
        <v>98</v>
      </c>
      <c r="I24" s="29" t="s">
        <v>99</v>
      </c>
      <c r="J24" s="29" t="s">
        <v>100</v>
      </c>
      <c r="K24" s="29" t="s">
        <v>101</v>
      </c>
      <c r="L24" s="31" t="s">
        <v>102</v>
      </c>
      <c r="M24" s="49" t="s">
        <v>72</v>
      </c>
      <c r="N24" s="55" t="s">
        <v>112</v>
      </c>
      <c r="O24" s="31"/>
      <c r="P24" s="33" t="s">
        <v>125</v>
      </c>
      <c r="Q24" s="31"/>
      <c r="R24" s="31"/>
      <c r="S24" s="29" t="s">
        <v>64</v>
      </c>
      <c r="T24" s="34"/>
      <c r="U24" s="56">
        <v>11.22</v>
      </c>
      <c r="V24" s="29" t="s">
        <v>65</v>
      </c>
      <c r="W24" s="5">
        <v>35</v>
      </c>
      <c r="X24" s="5">
        <v>27</v>
      </c>
      <c r="Y24" s="5">
        <v>25</v>
      </c>
      <c r="Z24" s="52">
        <v>5.0999999999999996</v>
      </c>
      <c r="AA24" s="36">
        <v>4</v>
      </c>
      <c r="AB24" s="57">
        <f t="shared" si="3"/>
        <v>2.3625E-2</v>
      </c>
      <c r="AC24" s="37">
        <v>56</v>
      </c>
      <c r="AD24" s="39">
        <f t="shared" si="4"/>
        <v>9481.4814814814818</v>
      </c>
      <c r="AE24" s="40">
        <v>3500</v>
      </c>
      <c r="AF24" s="53">
        <f t="shared" si="5"/>
        <v>0.369140625</v>
      </c>
      <c r="AG24" s="29" t="s">
        <v>105</v>
      </c>
      <c r="AH24" s="42">
        <v>0.25700000000000001</v>
      </c>
      <c r="AI24" s="41">
        <f t="shared" si="6"/>
        <v>2.8835400000000004</v>
      </c>
      <c r="AJ24" s="41">
        <f t="shared" si="7"/>
        <v>14.472680625000001</v>
      </c>
      <c r="AK24" s="43">
        <v>0</v>
      </c>
      <c r="AL24" s="53">
        <f t="shared" si="0"/>
        <v>0</v>
      </c>
      <c r="AM24" s="43">
        <v>0</v>
      </c>
      <c r="AN24" s="53">
        <f t="shared" si="1"/>
        <v>0</v>
      </c>
      <c r="AO24" s="43">
        <v>0</v>
      </c>
      <c r="AP24" s="41">
        <f t="shared" si="8"/>
        <v>0</v>
      </c>
      <c r="AQ24" s="43">
        <v>0</v>
      </c>
      <c r="AR24" s="41">
        <f t="shared" si="9"/>
        <v>0</v>
      </c>
      <c r="AS24" s="44">
        <v>0</v>
      </c>
      <c r="AT24" s="43">
        <v>0</v>
      </c>
      <c r="AU24" s="41">
        <f t="shared" si="10"/>
        <v>0</v>
      </c>
      <c r="AV24" s="41">
        <f t="shared" si="11"/>
        <v>0</v>
      </c>
      <c r="AW24" s="53">
        <f t="shared" si="2"/>
        <v>14.472680625000001</v>
      </c>
      <c r="AX24" s="45">
        <f t="shared" si="12"/>
        <v>9.5457460937499961E-2</v>
      </c>
      <c r="AY24" s="6">
        <v>16</v>
      </c>
      <c r="AZ24" s="46">
        <v>1348</v>
      </c>
      <c r="BA24" s="41">
        <f t="shared" si="13"/>
        <v>19509.173482500002</v>
      </c>
      <c r="BB24" s="41">
        <f t="shared" si="14"/>
        <v>21568</v>
      </c>
    </row>
    <row r="25" spans="1:54" ht="15" customHeight="1" x14ac:dyDescent="0.25">
      <c r="A25" s="50">
        <v>24</v>
      </c>
      <c r="B25" s="31"/>
      <c r="C25" s="31"/>
      <c r="D25" s="31"/>
      <c r="E25" s="51" t="s">
        <v>69</v>
      </c>
      <c r="F25" s="29"/>
      <c r="G25" s="29" t="s">
        <v>55</v>
      </c>
      <c r="H25" s="29" t="s">
        <v>98</v>
      </c>
      <c r="I25" s="29" t="s">
        <v>99</v>
      </c>
      <c r="J25" s="29" t="s">
        <v>100</v>
      </c>
      <c r="K25" s="29" t="s">
        <v>101</v>
      </c>
      <c r="L25" s="31" t="s">
        <v>102</v>
      </c>
      <c r="M25" s="29" t="s">
        <v>72</v>
      </c>
      <c r="N25" s="55" t="s">
        <v>126</v>
      </c>
      <c r="O25" s="31"/>
      <c r="P25" s="33" t="s">
        <v>127</v>
      </c>
      <c r="Q25" s="31"/>
      <c r="R25" s="31"/>
      <c r="S25" s="29" t="s">
        <v>64</v>
      </c>
      <c r="T25" s="34"/>
      <c r="U25" s="56">
        <v>11.22</v>
      </c>
      <c r="V25" s="29" t="s">
        <v>65</v>
      </c>
      <c r="W25" s="36">
        <v>35</v>
      </c>
      <c r="X25" s="36">
        <v>27</v>
      </c>
      <c r="Y25" s="5">
        <v>25</v>
      </c>
      <c r="Z25" s="52">
        <v>5.0999999999999996</v>
      </c>
      <c r="AA25" s="36">
        <v>4</v>
      </c>
      <c r="AB25" s="57">
        <f t="shared" si="3"/>
        <v>2.3625E-2</v>
      </c>
      <c r="AC25" s="37">
        <v>56</v>
      </c>
      <c r="AD25" s="39">
        <f t="shared" si="4"/>
        <v>9481.4814814814818</v>
      </c>
      <c r="AE25" s="40">
        <v>3500</v>
      </c>
      <c r="AF25" s="53">
        <f t="shared" si="5"/>
        <v>0.369140625</v>
      </c>
      <c r="AG25" s="29" t="s">
        <v>105</v>
      </c>
      <c r="AH25" s="42">
        <v>0.25700000000000001</v>
      </c>
      <c r="AI25" s="41">
        <f t="shared" si="6"/>
        <v>2.8835400000000004</v>
      </c>
      <c r="AJ25" s="41">
        <f t="shared" si="7"/>
        <v>14.472680625000001</v>
      </c>
      <c r="AK25" s="43">
        <v>0</v>
      </c>
      <c r="AL25" s="53">
        <f t="shared" si="0"/>
        <v>0</v>
      </c>
      <c r="AM25" s="43">
        <v>0</v>
      </c>
      <c r="AN25" s="53">
        <f t="shared" si="1"/>
        <v>0</v>
      </c>
      <c r="AO25" s="43">
        <v>0</v>
      </c>
      <c r="AP25" s="41">
        <f t="shared" si="8"/>
        <v>0</v>
      </c>
      <c r="AQ25" s="43">
        <v>0</v>
      </c>
      <c r="AR25" s="41">
        <f t="shared" si="9"/>
        <v>0</v>
      </c>
      <c r="AS25" s="44">
        <v>0</v>
      </c>
      <c r="AT25" s="43">
        <v>0</v>
      </c>
      <c r="AU25" s="41">
        <f t="shared" si="10"/>
        <v>0</v>
      </c>
      <c r="AV25" s="41">
        <f t="shared" si="11"/>
        <v>0</v>
      </c>
      <c r="AW25" s="53">
        <f t="shared" si="2"/>
        <v>14.472680625000001</v>
      </c>
      <c r="AX25" s="45">
        <f t="shared" si="12"/>
        <v>9.5457460937499961E-2</v>
      </c>
      <c r="AY25" s="6">
        <v>16</v>
      </c>
      <c r="AZ25" s="46">
        <v>1348</v>
      </c>
      <c r="BA25" s="41">
        <f t="shared" si="13"/>
        <v>19509.173482500002</v>
      </c>
      <c r="BB25" s="41">
        <f t="shared" si="14"/>
        <v>21568</v>
      </c>
    </row>
    <row r="26" spans="1:54" ht="15" customHeight="1" x14ac:dyDescent="0.25">
      <c r="A26" s="50">
        <v>25</v>
      </c>
      <c r="B26" s="31"/>
      <c r="C26" s="31"/>
      <c r="D26" s="31"/>
      <c r="E26" s="51" t="s">
        <v>54</v>
      </c>
      <c r="F26" s="29"/>
      <c r="G26" s="29" t="s">
        <v>55</v>
      </c>
      <c r="H26" s="29" t="s">
        <v>56</v>
      </c>
      <c r="I26" s="29" t="s">
        <v>57</v>
      </c>
      <c r="J26" s="29" t="s">
        <v>58</v>
      </c>
      <c r="K26" s="29" t="s">
        <v>128</v>
      </c>
      <c r="L26" s="31" t="s">
        <v>60</v>
      </c>
      <c r="M26" s="49" t="s">
        <v>86</v>
      </c>
      <c r="N26" s="58" t="s">
        <v>129</v>
      </c>
      <c r="O26" s="31"/>
      <c r="P26" s="33" t="s">
        <v>130</v>
      </c>
      <c r="Q26" s="31"/>
      <c r="R26" s="31"/>
      <c r="S26" s="29" t="s">
        <v>64</v>
      </c>
      <c r="T26" s="34"/>
      <c r="U26" s="56">
        <v>8.8000000000000007</v>
      </c>
      <c r="V26" s="29" t="s">
        <v>65</v>
      </c>
      <c r="W26" s="36">
        <v>35</v>
      </c>
      <c r="X26" s="36">
        <v>27</v>
      </c>
      <c r="Y26" s="36">
        <v>20</v>
      </c>
      <c r="Z26" s="52">
        <v>5.0999999999999996</v>
      </c>
      <c r="AA26" s="36">
        <v>4</v>
      </c>
      <c r="AB26" s="57">
        <f t="shared" si="3"/>
        <v>1.89E-2</v>
      </c>
      <c r="AC26" s="37">
        <v>56</v>
      </c>
      <c r="AD26" s="39">
        <f t="shared" si="4"/>
        <v>11851.851851851852</v>
      </c>
      <c r="AE26" s="40">
        <v>3500</v>
      </c>
      <c r="AF26" s="53">
        <f t="shared" si="5"/>
        <v>0.29531249999999998</v>
      </c>
      <c r="AG26" s="29" t="s">
        <v>105</v>
      </c>
      <c r="AH26" s="42">
        <v>0.25700000000000001</v>
      </c>
      <c r="AI26" s="41">
        <f t="shared" si="6"/>
        <v>2.2616000000000001</v>
      </c>
      <c r="AJ26" s="41">
        <f t="shared" si="7"/>
        <v>11.3569125</v>
      </c>
      <c r="AK26" s="43">
        <v>0</v>
      </c>
      <c r="AL26" s="53">
        <f t="shared" si="0"/>
        <v>0</v>
      </c>
      <c r="AM26" s="43">
        <v>0</v>
      </c>
      <c r="AN26" s="53">
        <f t="shared" si="1"/>
        <v>0</v>
      </c>
      <c r="AO26" s="43">
        <v>0</v>
      </c>
      <c r="AP26" s="41">
        <f t="shared" si="8"/>
        <v>0</v>
      </c>
      <c r="AQ26" s="43">
        <v>0</v>
      </c>
      <c r="AR26" s="41">
        <f t="shared" si="9"/>
        <v>0</v>
      </c>
      <c r="AS26" s="44">
        <v>0</v>
      </c>
      <c r="AT26" s="43">
        <v>0</v>
      </c>
      <c r="AU26" s="41">
        <f t="shared" si="10"/>
        <v>0</v>
      </c>
      <c r="AV26" s="41">
        <f t="shared" si="11"/>
        <v>0</v>
      </c>
      <c r="AW26" s="53">
        <f t="shared" si="2"/>
        <v>11.3569125</v>
      </c>
      <c r="AX26" s="45">
        <f t="shared" si="12"/>
        <v>7.6673780487804932E-2</v>
      </c>
      <c r="AY26" s="44">
        <v>12.3</v>
      </c>
      <c r="AZ26" s="46">
        <v>1228</v>
      </c>
      <c r="BA26" s="41">
        <f t="shared" si="13"/>
        <v>13946.288549999999</v>
      </c>
      <c r="BB26" s="41">
        <f t="shared" si="14"/>
        <v>15104.400000000001</v>
      </c>
    </row>
    <row r="27" spans="1:54" ht="15" customHeight="1" x14ac:dyDescent="0.25">
      <c r="A27" s="50">
        <v>26</v>
      </c>
      <c r="B27" s="31"/>
      <c r="C27" s="31"/>
      <c r="D27" s="31"/>
      <c r="E27" s="51" t="s">
        <v>69</v>
      </c>
      <c r="F27" s="29"/>
      <c r="G27" s="29" t="s">
        <v>55</v>
      </c>
      <c r="H27" s="29" t="s">
        <v>56</v>
      </c>
      <c r="I27" s="29" t="s">
        <v>57</v>
      </c>
      <c r="J27" s="29" t="s">
        <v>58</v>
      </c>
      <c r="K27" s="29" t="s">
        <v>59</v>
      </c>
      <c r="L27" s="31" t="s">
        <v>60</v>
      </c>
      <c r="M27" s="49" t="s">
        <v>86</v>
      </c>
      <c r="N27" s="58" t="s">
        <v>131</v>
      </c>
      <c r="O27" s="31"/>
      <c r="P27" s="33" t="s">
        <v>132</v>
      </c>
      <c r="Q27" s="31"/>
      <c r="R27" s="31"/>
      <c r="S27" s="29" t="s">
        <v>64</v>
      </c>
      <c r="T27" s="34"/>
      <c r="U27" s="56">
        <v>8.8000000000000007</v>
      </c>
      <c r="V27" s="29" t="s">
        <v>65</v>
      </c>
      <c r="W27" s="36">
        <v>35</v>
      </c>
      <c r="X27" s="36">
        <v>27</v>
      </c>
      <c r="Y27" s="36">
        <v>20</v>
      </c>
      <c r="Z27" s="52">
        <v>5.0999999999999996</v>
      </c>
      <c r="AA27" s="36">
        <v>4</v>
      </c>
      <c r="AB27" s="57">
        <f t="shared" si="3"/>
        <v>1.89E-2</v>
      </c>
      <c r="AC27" s="37">
        <v>56</v>
      </c>
      <c r="AD27" s="39">
        <f t="shared" si="4"/>
        <v>11851.851851851852</v>
      </c>
      <c r="AE27" s="40">
        <v>3500</v>
      </c>
      <c r="AF27" s="53">
        <f t="shared" si="5"/>
        <v>0.29531249999999998</v>
      </c>
      <c r="AG27" s="29" t="s">
        <v>105</v>
      </c>
      <c r="AH27" s="42">
        <v>0.25700000000000001</v>
      </c>
      <c r="AI27" s="41">
        <f t="shared" si="6"/>
        <v>2.2616000000000001</v>
      </c>
      <c r="AJ27" s="41">
        <f t="shared" si="7"/>
        <v>11.3569125</v>
      </c>
      <c r="AK27" s="43">
        <v>0</v>
      </c>
      <c r="AL27" s="53">
        <f t="shared" si="0"/>
        <v>0</v>
      </c>
      <c r="AM27" s="43">
        <v>0</v>
      </c>
      <c r="AN27" s="53">
        <f t="shared" si="1"/>
        <v>0</v>
      </c>
      <c r="AO27" s="43">
        <v>0</v>
      </c>
      <c r="AP27" s="41">
        <f t="shared" si="8"/>
        <v>0</v>
      </c>
      <c r="AQ27" s="43">
        <v>0</v>
      </c>
      <c r="AR27" s="41">
        <f t="shared" si="9"/>
        <v>0</v>
      </c>
      <c r="AS27" s="44">
        <v>0</v>
      </c>
      <c r="AT27" s="43">
        <v>0</v>
      </c>
      <c r="AU27" s="41">
        <f t="shared" si="10"/>
        <v>0</v>
      </c>
      <c r="AV27" s="41">
        <f t="shared" si="11"/>
        <v>0</v>
      </c>
      <c r="AW27" s="53">
        <f t="shared" si="2"/>
        <v>11.3569125</v>
      </c>
      <c r="AX27" s="45">
        <f t="shared" si="12"/>
        <v>7.6673780487804932E-2</v>
      </c>
      <c r="AY27" s="44">
        <v>12.3</v>
      </c>
      <c r="AZ27" s="46">
        <v>1228</v>
      </c>
      <c r="BA27" s="41">
        <f t="shared" si="13"/>
        <v>13946.288549999999</v>
      </c>
      <c r="BB27" s="41">
        <f t="shared" si="14"/>
        <v>15104.400000000001</v>
      </c>
    </row>
    <row r="28" spans="1:54" ht="30" x14ac:dyDescent="0.25">
      <c r="A28" s="50">
        <v>27</v>
      </c>
      <c r="B28" s="31"/>
      <c r="C28" s="31"/>
      <c r="D28" s="31"/>
      <c r="E28" s="51" t="s">
        <v>69</v>
      </c>
      <c r="F28" s="29"/>
      <c r="G28" s="29" t="s">
        <v>55</v>
      </c>
      <c r="H28" s="29" t="s">
        <v>56</v>
      </c>
      <c r="I28" s="29" t="s">
        <v>57</v>
      </c>
      <c r="J28" s="29" t="s">
        <v>58</v>
      </c>
      <c r="K28" s="29" t="s">
        <v>128</v>
      </c>
      <c r="L28" s="31" t="s">
        <v>133</v>
      </c>
      <c r="M28" s="49" t="s">
        <v>86</v>
      </c>
      <c r="N28" s="59" t="s">
        <v>134</v>
      </c>
      <c r="O28" s="31"/>
      <c r="P28" s="33" t="s">
        <v>135</v>
      </c>
      <c r="Q28" s="31"/>
      <c r="R28" s="31"/>
      <c r="S28" s="29" t="s">
        <v>64</v>
      </c>
      <c r="T28" s="34"/>
      <c r="U28" s="56">
        <v>8.8000000000000007</v>
      </c>
      <c r="V28" s="29" t="s">
        <v>65</v>
      </c>
      <c r="W28" s="36">
        <v>35</v>
      </c>
      <c r="X28" s="36">
        <v>27</v>
      </c>
      <c r="Y28" s="36">
        <v>20</v>
      </c>
      <c r="Z28" s="52">
        <v>5.0999999999999996</v>
      </c>
      <c r="AA28" s="36">
        <v>4</v>
      </c>
      <c r="AB28" s="57">
        <f t="shared" si="3"/>
        <v>1.89E-2</v>
      </c>
      <c r="AC28" s="37">
        <v>56</v>
      </c>
      <c r="AD28" s="39">
        <f t="shared" si="4"/>
        <v>11851.851851851852</v>
      </c>
      <c r="AE28" s="40">
        <v>3500</v>
      </c>
      <c r="AF28" s="53">
        <f t="shared" si="5"/>
        <v>0.29531249999999998</v>
      </c>
      <c r="AG28" s="29" t="s">
        <v>105</v>
      </c>
      <c r="AH28" s="42">
        <v>0.25700000000000001</v>
      </c>
      <c r="AI28" s="41">
        <f t="shared" si="6"/>
        <v>2.2616000000000001</v>
      </c>
      <c r="AJ28" s="41">
        <f t="shared" si="7"/>
        <v>11.3569125</v>
      </c>
      <c r="AK28" s="43">
        <v>0</v>
      </c>
      <c r="AL28" s="53">
        <f t="shared" si="0"/>
        <v>0</v>
      </c>
      <c r="AM28" s="43">
        <v>0</v>
      </c>
      <c r="AN28" s="53">
        <f t="shared" si="1"/>
        <v>0</v>
      </c>
      <c r="AO28" s="43">
        <v>0</v>
      </c>
      <c r="AP28" s="41">
        <f t="shared" si="8"/>
        <v>0</v>
      </c>
      <c r="AQ28" s="43">
        <v>0</v>
      </c>
      <c r="AR28" s="41">
        <f t="shared" si="9"/>
        <v>0</v>
      </c>
      <c r="AS28" s="44">
        <v>0</v>
      </c>
      <c r="AT28" s="43">
        <v>0</v>
      </c>
      <c r="AU28" s="41">
        <f t="shared" si="10"/>
        <v>0</v>
      </c>
      <c r="AV28" s="41">
        <f t="shared" si="11"/>
        <v>0</v>
      </c>
      <c r="AW28" s="53">
        <f t="shared" si="2"/>
        <v>11.3569125</v>
      </c>
      <c r="AX28" s="45">
        <f t="shared" si="12"/>
        <v>7.6673780487804932E-2</v>
      </c>
      <c r="AY28" s="44">
        <v>12.3</v>
      </c>
      <c r="AZ28" s="46">
        <v>1228</v>
      </c>
      <c r="BA28" s="41">
        <f t="shared" si="13"/>
        <v>13946.288549999999</v>
      </c>
      <c r="BB28" s="41">
        <f t="shared" si="14"/>
        <v>15104.400000000001</v>
      </c>
    </row>
    <row r="29" spans="1:54" x14ac:dyDescent="0.25">
      <c r="A29" s="50">
        <v>28</v>
      </c>
      <c r="B29" s="31"/>
      <c r="C29" s="31"/>
      <c r="D29" s="31"/>
      <c r="E29" s="51" t="s">
        <v>54</v>
      </c>
      <c r="F29" s="29"/>
      <c r="G29" s="29" t="s">
        <v>55</v>
      </c>
      <c r="H29" s="29" t="s">
        <v>136</v>
      </c>
      <c r="I29" s="29" t="s">
        <v>57</v>
      </c>
      <c r="J29" s="29" t="s">
        <v>58</v>
      </c>
      <c r="K29" s="29" t="s">
        <v>59</v>
      </c>
      <c r="L29" s="31" t="s">
        <v>60</v>
      </c>
      <c r="M29" s="49" t="s">
        <v>86</v>
      </c>
      <c r="N29" s="58" t="s">
        <v>137</v>
      </c>
      <c r="O29" s="31"/>
      <c r="P29" s="33" t="s">
        <v>138</v>
      </c>
      <c r="Q29" s="31"/>
      <c r="R29" s="31"/>
      <c r="S29" s="29" t="s">
        <v>64</v>
      </c>
      <c r="T29" s="34"/>
      <c r="U29" s="56">
        <v>8.8000000000000007</v>
      </c>
      <c r="V29" s="29" t="s">
        <v>65</v>
      </c>
      <c r="W29" s="36">
        <v>35</v>
      </c>
      <c r="X29" s="36">
        <v>27</v>
      </c>
      <c r="Y29" s="36">
        <v>20</v>
      </c>
      <c r="Z29" s="52">
        <v>5.0999999999999996</v>
      </c>
      <c r="AA29" s="36">
        <v>4</v>
      </c>
      <c r="AB29" s="57">
        <f t="shared" si="3"/>
        <v>1.89E-2</v>
      </c>
      <c r="AC29" s="37">
        <v>56</v>
      </c>
      <c r="AD29" s="39">
        <f t="shared" si="4"/>
        <v>11851.851851851852</v>
      </c>
      <c r="AE29" s="40">
        <v>3500</v>
      </c>
      <c r="AF29" s="53">
        <f t="shared" si="5"/>
        <v>0.29531249999999998</v>
      </c>
      <c r="AG29" s="29" t="s">
        <v>105</v>
      </c>
      <c r="AH29" s="42">
        <v>0.25700000000000001</v>
      </c>
      <c r="AI29" s="41">
        <f t="shared" si="6"/>
        <v>2.2616000000000001</v>
      </c>
      <c r="AJ29" s="41">
        <f t="shared" si="7"/>
        <v>11.3569125</v>
      </c>
      <c r="AK29" s="43">
        <v>0</v>
      </c>
      <c r="AL29" s="53">
        <f t="shared" si="0"/>
        <v>0</v>
      </c>
      <c r="AM29" s="43">
        <v>0</v>
      </c>
      <c r="AN29" s="53">
        <f t="shared" si="1"/>
        <v>0</v>
      </c>
      <c r="AO29" s="43">
        <v>0</v>
      </c>
      <c r="AP29" s="41">
        <f t="shared" si="8"/>
        <v>0</v>
      </c>
      <c r="AQ29" s="43">
        <v>0</v>
      </c>
      <c r="AR29" s="41">
        <f t="shared" si="9"/>
        <v>0</v>
      </c>
      <c r="AS29" s="44">
        <v>0</v>
      </c>
      <c r="AT29" s="43">
        <v>0</v>
      </c>
      <c r="AU29" s="41">
        <f t="shared" si="10"/>
        <v>0</v>
      </c>
      <c r="AV29" s="41">
        <f t="shared" si="11"/>
        <v>0</v>
      </c>
      <c r="AW29" s="53">
        <f t="shared" si="2"/>
        <v>11.3569125</v>
      </c>
      <c r="AX29" s="45">
        <f t="shared" si="12"/>
        <v>7.6673780487804932E-2</v>
      </c>
      <c r="AY29" s="44">
        <v>12.3</v>
      </c>
      <c r="AZ29" s="46">
        <f>AZ28</f>
        <v>1228</v>
      </c>
      <c r="BA29" s="41">
        <f t="shared" si="13"/>
        <v>13946.288549999999</v>
      </c>
      <c r="BB29" s="41">
        <f t="shared" si="14"/>
        <v>15104.400000000001</v>
      </c>
    </row>
    <row r="30" spans="1:54" ht="30" x14ac:dyDescent="0.25">
      <c r="A30" s="50">
        <v>29</v>
      </c>
      <c r="B30" s="31"/>
      <c r="C30" s="31"/>
      <c r="D30" s="31"/>
      <c r="E30" s="51" t="s">
        <v>69</v>
      </c>
      <c r="F30" s="29"/>
      <c r="G30" s="29" t="s">
        <v>55</v>
      </c>
      <c r="H30" s="29" t="s">
        <v>56</v>
      </c>
      <c r="I30" s="29" t="s">
        <v>57</v>
      </c>
      <c r="J30" s="29" t="s">
        <v>58</v>
      </c>
      <c r="K30" s="29" t="s">
        <v>59</v>
      </c>
      <c r="L30" s="31" t="s">
        <v>60</v>
      </c>
      <c r="M30" s="29" t="s">
        <v>86</v>
      </c>
      <c r="N30" s="55" t="s">
        <v>139</v>
      </c>
      <c r="O30" s="31"/>
      <c r="P30" s="33" t="s">
        <v>140</v>
      </c>
      <c r="Q30" s="31"/>
      <c r="R30" s="31"/>
      <c r="S30" s="29" t="s">
        <v>64</v>
      </c>
      <c r="T30" s="34"/>
      <c r="U30" s="56">
        <v>8.8000000000000007</v>
      </c>
      <c r="V30" s="29" t="s">
        <v>65</v>
      </c>
      <c r="W30" s="36">
        <v>35</v>
      </c>
      <c r="X30" s="36">
        <v>27</v>
      </c>
      <c r="Y30" s="36">
        <v>20</v>
      </c>
      <c r="Z30" s="52">
        <v>5.0999999999999996</v>
      </c>
      <c r="AA30" s="36">
        <v>4</v>
      </c>
      <c r="AB30" s="57">
        <f t="shared" si="3"/>
        <v>1.89E-2</v>
      </c>
      <c r="AC30" s="37">
        <v>56</v>
      </c>
      <c r="AD30" s="39">
        <f t="shared" si="4"/>
        <v>11851.851851851852</v>
      </c>
      <c r="AE30" s="40">
        <v>3500</v>
      </c>
      <c r="AF30" s="53">
        <f t="shared" si="5"/>
        <v>0.29531249999999998</v>
      </c>
      <c r="AG30" s="29" t="s">
        <v>105</v>
      </c>
      <c r="AH30" s="42">
        <v>0.25700000000000001</v>
      </c>
      <c r="AI30" s="41">
        <f t="shared" si="6"/>
        <v>2.2616000000000001</v>
      </c>
      <c r="AJ30" s="41">
        <f t="shared" si="7"/>
        <v>11.3569125</v>
      </c>
      <c r="AK30" s="43">
        <v>0</v>
      </c>
      <c r="AL30" s="53">
        <f t="shared" si="0"/>
        <v>0</v>
      </c>
      <c r="AM30" s="43">
        <v>0</v>
      </c>
      <c r="AN30" s="53">
        <f t="shared" si="1"/>
        <v>0</v>
      </c>
      <c r="AO30" s="43">
        <v>0</v>
      </c>
      <c r="AP30" s="41">
        <f t="shared" si="8"/>
        <v>0</v>
      </c>
      <c r="AQ30" s="43">
        <v>0</v>
      </c>
      <c r="AR30" s="41">
        <f t="shared" si="9"/>
        <v>0</v>
      </c>
      <c r="AS30" s="44">
        <v>0</v>
      </c>
      <c r="AT30" s="43">
        <v>0</v>
      </c>
      <c r="AU30" s="41">
        <f t="shared" si="10"/>
        <v>0</v>
      </c>
      <c r="AV30" s="41">
        <f t="shared" si="11"/>
        <v>0</v>
      </c>
      <c r="AW30" s="53">
        <f t="shared" si="2"/>
        <v>11.3569125</v>
      </c>
      <c r="AX30" s="45">
        <f t="shared" si="12"/>
        <v>7.6673780487804932E-2</v>
      </c>
      <c r="AY30" s="44">
        <v>12.3</v>
      </c>
      <c r="AZ30" s="46">
        <f>AZ29</f>
        <v>1228</v>
      </c>
      <c r="BA30" s="41">
        <f t="shared" si="13"/>
        <v>13946.288549999999</v>
      </c>
      <c r="BB30" s="41">
        <f t="shared" si="14"/>
        <v>15104.400000000001</v>
      </c>
    </row>
    <row r="31" spans="1:54" ht="30" x14ac:dyDescent="0.25">
      <c r="A31" s="50">
        <v>30</v>
      </c>
      <c r="B31" s="31"/>
      <c r="C31" s="31"/>
      <c r="D31" s="31"/>
      <c r="E31" s="51" t="s">
        <v>69</v>
      </c>
      <c r="F31" s="29"/>
      <c r="G31" s="29" t="s">
        <v>55</v>
      </c>
      <c r="H31" s="29" t="s">
        <v>56</v>
      </c>
      <c r="I31" s="29" t="s">
        <v>57</v>
      </c>
      <c r="J31" s="29" t="s">
        <v>58</v>
      </c>
      <c r="K31" s="29" t="s">
        <v>59</v>
      </c>
      <c r="L31" s="31" t="s">
        <v>60</v>
      </c>
      <c r="M31" s="29" t="s">
        <v>72</v>
      </c>
      <c r="N31" s="51" t="s">
        <v>141</v>
      </c>
      <c r="O31" s="31"/>
      <c r="P31" s="33" t="s">
        <v>142</v>
      </c>
      <c r="Q31" s="31"/>
      <c r="R31" s="31"/>
      <c r="S31" s="29" t="s">
        <v>64</v>
      </c>
      <c r="T31" s="34"/>
      <c r="U31" s="56">
        <v>11.22</v>
      </c>
      <c r="V31" s="29" t="s">
        <v>65</v>
      </c>
      <c r="W31" s="36">
        <v>35</v>
      </c>
      <c r="X31" s="36">
        <v>27</v>
      </c>
      <c r="Y31" s="5">
        <v>25</v>
      </c>
      <c r="Z31" s="52">
        <v>5.0999999999999996</v>
      </c>
      <c r="AA31" s="36">
        <v>4</v>
      </c>
      <c r="AB31" s="57">
        <f t="shared" si="3"/>
        <v>2.3625E-2</v>
      </c>
      <c r="AC31" s="37">
        <v>56</v>
      </c>
      <c r="AD31" s="39">
        <f t="shared" si="4"/>
        <v>9481.4814814814818</v>
      </c>
      <c r="AE31" s="40">
        <v>3500</v>
      </c>
      <c r="AF31" s="53">
        <f t="shared" si="5"/>
        <v>0.369140625</v>
      </c>
      <c r="AG31" s="29" t="s">
        <v>105</v>
      </c>
      <c r="AH31" s="42">
        <v>0.25700000000000001</v>
      </c>
      <c r="AI31" s="41">
        <f t="shared" si="6"/>
        <v>2.8835400000000004</v>
      </c>
      <c r="AJ31" s="41">
        <f t="shared" si="7"/>
        <v>14.472680625000001</v>
      </c>
      <c r="AK31" s="43">
        <v>0</v>
      </c>
      <c r="AL31" s="53">
        <f t="shared" si="0"/>
        <v>0</v>
      </c>
      <c r="AM31" s="43">
        <v>0</v>
      </c>
      <c r="AN31" s="53">
        <f t="shared" si="1"/>
        <v>0</v>
      </c>
      <c r="AO31" s="43">
        <v>0</v>
      </c>
      <c r="AP31" s="41">
        <f t="shared" si="8"/>
        <v>0</v>
      </c>
      <c r="AQ31" s="43">
        <v>0</v>
      </c>
      <c r="AR31" s="41">
        <f t="shared" si="9"/>
        <v>0</v>
      </c>
      <c r="AS31" s="44">
        <v>0</v>
      </c>
      <c r="AT31" s="43">
        <v>0</v>
      </c>
      <c r="AU31" s="41">
        <f t="shared" si="10"/>
        <v>0</v>
      </c>
      <c r="AV31" s="41">
        <f t="shared" si="11"/>
        <v>0</v>
      </c>
      <c r="AW31" s="53">
        <f t="shared" si="2"/>
        <v>14.472680625000001</v>
      </c>
      <c r="AX31" s="45">
        <f t="shared" si="12"/>
        <v>9.5457460937499961E-2</v>
      </c>
      <c r="AY31" s="6">
        <v>16</v>
      </c>
      <c r="AZ31" s="46">
        <v>1352</v>
      </c>
      <c r="BA31" s="41">
        <f t="shared" si="13"/>
        <v>19567.064205000002</v>
      </c>
      <c r="BB31" s="41">
        <f t="shared" si="14"/>
        <v>21632</v>
      </c>
    </row>
    <row r="32" spans="1:54" ht="30" x14ac:dyDescent="0.25">
      <c r="A32" s="50">
        <v>31</v>
      </c>
      <c r="B32" s="31"/>
      <c r="C32" s="31"/>
      <c r="D32" s="31"/>
      <c r="E32" s="51" t="s">
        <v>69</v>
      </c>
      <c r="F32" s="29"/>
      <c r="G32" s="29" t="s">
        <v>55</v>
      </c>
      <c r="H32" s="29" t="s">
        <v>56</v>
      </c>
      <c r="I32" s="29" t="s">
        <v>143</v>
      </c>
      <c r="J32" s="29" t="s">
        <v>144</v>
      </c>
      <c r="K32" s="29" t="s">
        <v>145</v>
      </c>
      <c r="L32" s="31" t="s">
        <v>146</v>
      </c>
      <c r="M32" s="49" t="s">
        <v>72</v>
      </c>
      <c r="N32" s="51" t="s">
        <v>147</v>
      </c>
      <c r="O32" s="31"/>
      <c r="P32" s="33" t="s">
        <v>148</v>
      </c>
      <c r="Q32" s="31"/>
      <c r="R32" s="31"/>
      <c r="S32" s="29" t="s">
        <v>64</v>
      </c>
      <c r="T32" s="34"/>
      <c r="U32" s="56">
        <v>11.22</v>
      </c>
      <c r="V32" s="29" t="s">
        <v>65</v>
      </c>
      <c r="W32" s="36">
        <v>35</v>
      </c>
      <c r="X32" s="36">
        <v>27</v>
      </c>
      <c r="Y32" s="5">
        <v>25</v>
      </c>
      <c r="Z32" s="52">
        <v>5.0999999999999996</v>
      </c>
      <c r="AA32" s="36">
        <v>4</v>
      </c>
      <c r="AB32" s="57">
        <f t="shared" si="3"/>
        <v>2.3625E-2</v>
      </c>
      <c r="AC32" s="37">
        <v>56</v>
      </c>
      <c r="AD32" s="39">
        <f t="shared" si="4"/>
        <v>9481.4814814814818</v>
      </c>
      <c r="AE32" s="40">
        <v>3500</v>
      </c>
      <c r="AF32" s="53">
        <f t="shared" si="5"/>
        <v>0.369140625</v>
      </c>
      <c r="AG32" s="29" t="s">
        <v>105</v>
      </c>
      <c r="AH32" s="42">
        <v>0.25700000000000001</v>
      </c>
      <c r="AI32" s="41">
        <f t="shared" si="6"/>
        <v>2.8835400000000004</v>
      </c>
      <c r="AJ32" s="41">
        <f t="shared" si="7"/>
        <v>14.472680625000001</v>
      </c>
      <c r="AK32" s="43">
        <v>0</v>
      </c>
      <c r="AL32" s="53">
        <f t="shared" si="0"/>
        <v>0</v>
      </c>
      <c r="AM32" s="43">
        <v>0</v>
      </c>
      <c r="AN32" s="53">
        <f t="shared" si="1"/>
        <v>0</v>
      </c>
      <c r="AO32" s="43">
        <v>0</v>
      </c>
      <c r="AP32" s="41">
        <f t="shared" si="8"/>
        <v>0</v>
      </c>
      <c r="AQ32" s="43">
        <v>0</v>
      </c>
      <c r="AR32" s="41">
        <f t="shared" si="9"/>
        <v>0</v>
      </c>
      <c r="AS32" s="44">
        <v>0</v>
      </c>
      <c r="AT32" s="43">
        <v>0</v>
      </c>
      <c r="AU32" s="41">
        <f t="shared" si="10"/>
        <v>0</v>
      </c>
      <c r="AV32" s="41">
        <f t="shared" si="11"/>
        <v>0</v>
      </c>
      <c r="AW32" s="53">
        <f t="shared" si="2"/>
        <v>14.472680625000001</v>
      </c>
      <c r="AX32" s="45">
        <f t="shared" si="12"/>
        <v>9.5457460937499961E-2</v>
      </c>
      <c r="AY32" s="6">
        <v>16</v>
      </c>
      <c r="AZ32" s="46">
        <v>1348</v>
      </c>
      <c r="BA32" s="41">
        <f t="shared" si="13"/>
        <v>19509.173482500002</v>
      </c>
      <c r="BB32" s="41">
        <f t="shared" si="14"/>
        <v>21568</v>
      </c>
    </row>
    <row r="33" spans="1:54" x14ac:dyDescent="0.25">
      <c r="A33" s="50">
        <v>32</v>
      </c>
      <c r="B33" s="31"/>
      <c r="C33" s="31"/>
      <c r="D33" s="31"/>
      <c r="E33" s="51" t="s">
        <v>54</v>
      </c>
      <c r="F33" s="29"/>
      <c r="G33" s="29" t="s">
        <v>55</v>
      </c>
      <c r="H33" s="29" t="s">
        <v>56</v>
      </c>
      <c r="I33" s="29" t="s">
        <v>143</v>
      </c>
      <c r="J33" s="29" t="s">
        <v>144</v>
      </c>
      <c r="K33" s="29" t="s">
        <v>145</v>
      </c>
      <c r="L33" s="31" t="s">
        <v>146</v>
      </c>
      <c r="M33" s="49" t="s">
        <v>72</v>
      </c>
      <c r="N33" s="55" t="s">
        <v>149</v>
      </c>
      <c r="O33" s="31"/>
      <c r="P33" s="33" t="s">
        <v>150</v>
      </c>
      <c r="Q33" s="31"/>
      <c r="R33" s="31"/>
      <c r="S33" s="29" t="s">
        <v>64</v>
      </c>
      <c r="T33" s="34"/>
      <c r="U33" s="56">
        <v>11.22</v>
      </c>
      <c r="V33" s="29" t="s">
        <v>65</v>
      </c>
      <c r="W33" s="5">
        <v>35</v>
      </c>
      <c r="X33" s="5">
        <v>27</v>
      </c>
      <c r="Y33" s="5">
        <v>25</v>
      </c>
      <c r="Z33" s="52">
        <v>5.0999999999999996</v>
      </c>
      <c r="AA33" s="36">
        <v>4</v>
      </c>
      <c r="AB33" s="57">
        <f t="shared" si="3"/>
        <v>2.3625E-2</v>
      </c>
      <c r="AC33" s="37">
        <v>56</v>
      </c>
      <c r="AD33" s="39">
        <f t="shared" si="4"/>
        <v>9481.4814814814818</v>
      </c>
      <c r="AE33" s="40">
        <v>3500</v>
      </c>
      <c r="AF33" s="53">
        <f t="shared" si="5"/>
        <v>0.369140625</v>
      </c>
      <c r="AG33" s="29" t="s">
        <v>105</v>
      </c>
      <c r="AH33" s="42">
        <v>0.25700000000000001</v>
      </c>
      <c r="AI33" s="41">
        <f t="shared" si="6"/>
        <v>2.8835400000000004</v>
      </c>
      <c r="AJ33" s="41">
        <f t="shared" si="7"/>
        <v>14.472680625000001</v>
      </c>
      <c r="AK33" s="43">
        <v>0</v>
      </c>
      <c r="AL33" s="53">
        <f t="shared" si="0"/>
        <v>0</v>
      </c>
      <c r="AM33" s="43">
        <v>0</v>
      </c>
      <c r="AN33" s="53">
        <f t="shared" si="1"/>
        <v>0</v>
      </c>
      <c r="AO33" s="43">
        <v>0</v>
      </c>
      <c r="AP33" s="41">
        <f t="shared" si="8"/>
        <v>0</v>
      </c>
      <c r="AQ33" s="43">
        <v>0</v>
      </c>
      <c r="AR33" s="41">
        <f t="shared" si="9"/>
        <v>0</v>
      </c>
      <c r="AS33" s="44">
        <v>0</v>
      </c>
      <c r="AT33" s="43">
        <v>0</v>
      </c>
      <c r="AU33" s="41">
        <f t="shared" si="10"/>
        <v>0</v>
      </c>
      <c r="AV33" s="41">
        <f t="shared" si="11"/>
        <v>0</v>
      </c>
      <c r="AW33" s="53">
        <f t="shared" si="2"/>
        <v>14.472680625000001</v>
      </c>
      <c r="AX33" s="45">
        <f t="shared" si="12"/>
        <v>9.5457460937499961E-2</v>
      </c>
      <c r="AY33" s="6">
        <v>16</v>
      </c>
      <c r="AZ33" s="46">
        <v>1348</v>
      </c>
      <c r="BA33" s="41">
        <f t="shared" si="13"/>
        <v>19509.173482500002</v>
      </c>
      <c r="BB33" s="41">
        <f t="shared" si="14"/>
        <v>21568</v>
      </c>
    </row>
    <row r="34" spans="1:54" x14ac:dyDescent="0.25">
      <c r="A34" s="50">
        <v>33</v>
      </c>
      <c r="B34" s="31"/>
      <c r="C34" s="31"/>
      <c r="D34" s="31"/>
      <c r="E34" s="51" t="s">
        <v>54</v>
      </c>
      <c r="F34" s="29"/>
      <c r="G34" s="29" t="s">
        <v>55</v>
      </c>
      <c r="H34" s="29" t="s">
        <v>56</v>
      </c>
      <c r="I34" s="29" t="s">
        <v>143</v>
      </c>
      <c r="J34" s="29" t="s">
        <v>144</v>
      </c>
      <c r="K34" s="29" t="s">
        <v>145</v>
      </c>
      <c r="L34" s="31" t="s">
        <v>146</v>
      </c>
      <c r="M34" s="29" t="s">
        <v>72</v>
      </c>
      <c r="N34" s="55" t="s">
        <v>151</v>
      </c>
      <c r="O34" s="31"/>
      <c r="P34" s="33" t="s">
        <v>152</v>
      </c>
      <c r="Q34" s="31"/>
      <c r="R34" s="31"/>
      <c r="S34" s="29" t="s">
        <v>64</v>
      </c>
      <c r="T34" s="34"/>
      <c r="U34" s="56">
        <v>11.22</v>
      </c>
      <c r="V34" s="29" t="s">
        <v>65</v>
      </c>
      <c r="W34" s="5">
        <v>35</v>
      </c>
      <c r="X34" s="5">
        <v>27</v>
      </c>
      <c r="Y34" s="5">
        <v>25</v>
      </c>
      <c r="Z34" s="52">
        <v>5.0999999999999996</v>
      </c>
      <c r="AA34" s="36">
        <v>4</v>
      </c>
      <c r="AB34" s="57">
        <f t="shared" si="3"/>
        <v>2.3625E-2</v>
      </c>
      <c r="AC34" s="37">
        <v>56</v>
      </c>
      <c r="AD34" s="39">
        <f t="shared" si="4"/>
        <v>9481.4814814814818</v>
      </c>
      <c r="AE34" s="40">
        <v>3500</v>
      </c>
      <c r="AF34" s="53">
        <f t="shared" si="5"/>
        <v>0.369140625</v>
      </c>
      <c r="AG34" s="29" t="s">
        <v>105</v>
      </c>
      <c r="AH34" s="42">
        <v>0.25700000000000001</v>
      </c>
      <c r="AI34" s="41">
        <f t="shared" si="6"/>
        <v>2.8835400000000004</v>
      </c>
      <c r="AJ34" s="41">
        <f t="shared" si="7"/>
        <v>14.472680625000001</v>
      </c>
      <c r="AK34" s="43">
        <v>0</v>
      </c>
      <c r="AL34" s="53">
        <f t="shared" si="0"/>
        <v>0</v>
      </c>
      <c r="AM34" s="43">
        <v>0</v>
      </c>
      <c r="AN34" s="53">
        <f t="shared" si="1"/>
        <v>0</v>
      </c>
      <c r="AO34" s="43">
        <v>0</v>
      </c>
      <c r="AP34" s="41">
        <f t="shared" si="8"/>
        <v>0</v>
      </c>
      <c r="AQ34" s="43">
        <v>0</v>
      </c>
      <c r="AR34" s="41">
        <f t="shared" si="9"/>
        <v>0</v>
      </c>
      <c r="AS34" s="44">
        <v>0</v>
      </c>
      <c r="AT34" s="43">
        <v>0</v>
      </c>
      <c r="AU34" s="41">
        <f t="shared" si="10"/>
        <v>0</v>
      </c>
      <c r="AV34" s="41">
        <f t="shared" si="11"/>
        <v>0</v>
      </c>
      <c r="AW34" s="53">
        <f t="shared" si="2"/>
        <v>14.472680625000001</v>
      </c>
      <c r="AX34" s="45">
        <f t="shared" si="12"/>
        <v>9.5457460937499961E-2</v>
      </c>
      <c r="AY34" s="6">
        <v>16</v>
      </c>
      <c r="AZ34" s="46">
        <v>1348</v>
      </c>
      <c r="BA34" s="41">
        <f t="shared" si="13"/>
        <v>19509.173482500002</v>
      </c>
      <c r="BB34" s="41">
        <f t="shared" si="14"/>
        <v>21568</v>
      </c>
    </row>
  </sheetData>
  <sheetProtection insertRows="0" deleteRows="0" sort="0"/>
  <protectedRanges>
    <protectedRange sqref="U2:V34 A2:D34 M2:M34 R16:S16 Q2:S15 Q17:S20 R21:S21 A35:K236 F2:G34 I2:K34 W19:X24 W32:X34 Y5:Y7 W6:X11 Y13:Y16 Y22:Y25 Y31:Y34 Z6:Z34 AB2:AD34 AF2:AF34 M35:AY236 Q22:S34 O2:O34 AI2:AX34" name="Range1"/>
    <protectedRange sqref="W2:Z4 W25:X31 W5:X5 Z5 W12:X18 Y8:Y12 Y17:Y21 Y26:Y30" name="Range1_2"/>
    <protectedRange sqref="AE2:AE34" name="Range1_3"/>
    <protectedRange sqref="AG12:AG34" name="Range1_4"/>
    <protectedRange sqref="L2:L272" name="Range1_1"/>
    <protectedRange sqref="H2:H34" name="Range1_5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G2:G34</xm:sqref>
        </x14:dataValidation>
        <x14:dataValidation type="list" allowBlank="1" showInputMessage="1" showErrorMessage="1">
          <x14:formula1>
            <xm:f>[1]ValueSelect!#REF!</xm:f>
          </x14:formula1>
          <xm:sqref>F2:F34</xm:sqref>
        </x14:dataValidation>
        <x14:dataValidation type="list" allowBlank="1" showInputMessage="1" showErrorMessage="1">
          <x14:formula1>
            <xm:f>[1]Data!#REF!</xm:f>
          </x14:formula1>
          <xm:sqref>V2:V34</xm:sqref>
        </x14:dataValidation>
        <x14:dataValidation type="list" allowBlank="1" showInputMessage="1" showErrorMessage="1">
          <x14:formula1>
            <xm:f>[1]Data!#REF!</xm:f>
          </x14:formula1>
          <xm:sqref>S2:S34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2025-12-08T09:40:50Z</dcterms:created>
  <dcterms:modified xsi:type="dcterms:W3CDTF">2025-12-08T09:41:34Z</dcterms:modified>
</cp:coreProperties>
</file>