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60B6176C-8E87-4F44-A2AB-6C37D78424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D">'[1]other data'!$T$2:$T$5</definedName>
    <definedName name="AssortedSKU_Range">[2]Mapping!$J$2:$J$3</definedName>
    <definedName name="Banner">'[3]Hardline Drop down'!$H$5:$H$9</definedName>
    <definedName name="BF">#REF!</definedName>
    <definedName name="Brand">'[4]customer quote sheet'!$N$102:$N$144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Y">[5]Sheet1!$DW$2:$DW$3</definedName>
    <definedName name="categoryfinal">'[6]Import Quote Sheet'!$A$90:$A$190</definedName>
    <definedName name="chargeback">'[1]other data'!$B$2:$B$6</definedName>
    <definedName name="colour">[5]Sheet1!$EH$2:$EH$3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[7]Mapping!$AR$2:$AR$84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[8]Info!$F$3:$F$5</definedName>
    <definedName name="diffgrp">'[1]diff group head'!$A$2:$A$47</definedName>
    <definedName name="DIFFS">'[1]other data'!$AF$2:$AF$13</definedName>
    <definedName name="Division1">'[3]Hardline Drop down'!$A$5:$A$16</definedName>
    <definedName name="Exchange_Rate">[9]Costs!$J$11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nalports">'[6]Import Quote Sheet'!$B$90:$B$123</definedName>
    <definedName name="foam">[5]Sheet1!$EC$2:$EC$3</definedName>
    <definedName name="FOBCostPerPiece">#REF!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KD">[5]Sheet1!$DS$2:$DS$2</definedName>
    <definedName name="LicensedProduct_Range">[2]Mapping!$AF$2:$AF$3</definedName>
    <definedName name="loctype">'[1]other data'!$BN$2:$BN$6</definedName>
    <definedName name="M">[5]Sheet1!$EA$2:$EA$3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[5]Sheet1!$EE$2:$EE$3</definedName>
    <definedName name="PackageType">'[4]customer quote sheet'!$L$102:$L$131</definedName>
    <definedName name="PDQList">'[4]customer quote sheet'!$AR$1:$AR$24</definedName>
    <definedName name="PkgFormat">[8]Info!$E$2:$E$49</definedName>
    <definedName name="po_type">'[1]other data'!$AU$2:$AU$11</definedName>
    <definedName name="PORT_IFF">[10]a!$A$10:$B$35</definedName>
    <definedName name="PortSeq">'[4]customer quote sheet'!$U$2</definedName>
    <definedName name="PortSeqLCL">#REF!</definedName>
    <definedName name="POtype">#REF!</definedName>
    <definedName name="Preticketed_Range">[2]Mapping!$H$2:$H$3</definedName>
    <definedName name="PrevBuy">'[4]customer quote sheet'!$AR$26:$AR$27</definedName>
    <definedName name="QSFOB">[11]Q1!$C$38</definedName>
    <definedName name="RateSeq">'[4]customer quote sheet'!$X$2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[12]Mapping!$D$2:$D$53</definedName>
    <definedName name="scalenum">'[1]other data'!$BG$2:$BG$18</definedName>
    <definedName name="Season">'[3]Hardline Drop down'!$D$5:$D$15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[5]Sheet1!$EF$2:$EF$3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VendorType">'[3]Hardline Drop down'!$F$5:$F$8</definedName>
    <definedName name="WAREHOUSE">'[1]other data'!$BL$2:$BL$24</definedName>
    <definedName name="wood">[5]Sheet1!$EG$2:$EG$3</definedName>
    <definedName name="YNE">'[1]other data'!$BB$2:$BB$5</definedName>
    <definedName name="YNES">'[1]other data'!$BR$2:$BR$6</definedName>
    <definedName name="阿萨德股份">[12]Mapping!$AN$2:$AN$9</definedName>
    <definedName name="先说说">[13]Mapping!$D$2:$D$53</definedName>
    <definedName name="正确">[5]Sheet1!$EA$2:$EA$3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" i="5" l="1"/>
  <c r="AD3" i="5"/>
  <c r="AG3" i="5" s="1"/>
  <c r="AJ3" i="5"/>
  <c r="AN3" i="5"/>
  <c r="AP3" i="5"/>
  <c r="AE3" i="5"/>
  <c r="AL2" i="5"/>
  <c r="AD2" i="5"/>
  <c r="AE2" i="5" s="1"/>
  <c r="AG2" i="5"/>
  <c r="AJ2" i="5"/>
  <c r="AR2" i="5" s="1"/>
  <c r="AN2" i="5"/>
  <c r="AP2" i="5"/>
  <c r="AU2" i="5"/>
  <c r="AS2" i="5" l="1"/>
  <c r="AV2" i="5"/>
  <c r="AR3" i="5"/>
  <c r="AV3" i="5" s="1"/>
  <c r="AU3" i="5"/>
  <c r="AS3" i="5" s="1"/>
  <c r="AX3" i="5" l="1"/>
  <c r="AY3" i="5"/>
  <c r="AX2" i="5"/>
  <c r="AY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ACDD031D-FA5D-42EA-953B-C875E1FF6CF8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8DB6CBFB-7988-46C1-8E02-B3152EEA2AF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63056E20-7502-47CD-BAA1-A9D00519F1B5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4A2280DD-C651-4D65-A437-4C28EC01BA90}">
      <text>
        <r>
          <rPr>
            <sz val="11"/>
            <rFont val="Calibri"/>
            <family val="2"/>
          </rPr>
          <t>[Cubic Meter per Carton]*[Flow Freight Cost Per CBM $]/[Case Pack]</t>
        </r>
      </text>
    </comment>
    <comment ref="AJ1" authorId="0" shapeId="0" xr:uid="{4A2F6598-6336-47B6-B9B6-AE0707759B97}">
      <text>
        <r>
          <rPr>
            <sz val="11"/>
            <rFont val="Calibri"/>
            <family val="2"/>
          </rPr>
          <t>[FOB Cost $ (Value)]*0.99*[Duty Rate]</t>
        </r>
      </text>
    </comment>
    <comment ref="AL1" authorId="0" shapeId="0" xr:uid="{FEAF20AD-287E-4DD8-A04F-F569DDB57FFD}">
      <text>
        <r>
          <rPr>
            <sz val="11"/>
            <rFont val="Calibri"/>
            <family val="2"/>
          </rPr>
          <t>[JLA FOB Price DI]*0.99*[DA %]</t>
        </r>
      </text>
    </comment>
    <comment ref="AN1" authorId="0" shapeId="0" xr:uid="{20325C3F-D2F1-40B4-963A-1C9424DAA284}">
      <text>
        <r>
          <rPr>
            <sz val="11"/>
            <rFont val="Calibri"/>
            <family val="2"/>
          </rPr>
          <t>[JLA FOB Price DI]*0.99*[Brokage %]</t>
        </r>
      </text>
    </comment>
    <comment ref="AP1" authorId="0" shapeId="0" xr:uid="{75BBAA8C-CC85-41B4-B06A-4F8A306759E1}">
      <text>
        <r>
          <rPr>
            <sz val="11"/>
            <rFont val="Calibri"/>
            <family val="2"/>
          </rPr>
          <t>[JLA FOB Price DI]*[Agent Fee %]</t>
        </r>
      </text>
    </comment>
    <comment ref="AR1" authorId="0" shapeId="0" xr:uid="{B8B7B8E1-58BB-4831-B68E-C631D4BC69C7}">
      <text>
        <r>
          <rPr>
            <sz val="11"/>
            <rFont val="Calibri"/>
            <family val="2"/>
          </rPr>
          <t>([JLA FOB Price DI]-[DA $]+[Brokage $]+[Agent Fee $]+[Ocean Freight per Item $]+[Duty per item $])*[Reverse %]</t>
        </r>
      </text>
    </comment>
    <comment ref="AS1" authorId="0" shapeId="0" xr:uid="{38655642-387A-4073-AE1E-4E37F25124F1}">
      <text>
        <r>
          <rPr>
            <sz val="11"/>
            <rFont val="Calibri"/>
            <family val="2"/>
          </rPr>
          <t>([NET 1st Cost]-[FOB Cost $ (Value)])/[NET 1st Cost]-1%</t>
        </r>
      </text>
    </comment>
    <comment ref="AU1" authorId="0" shapeId="0" xr:uid="{974097E1-5ECC-4DA5-8DAE-16A0D1B81DB4}">
      <text>
        <r>
          <rPr>
            <sz val="11"/>
            <rFont val="Calibri"/>
            <family val="2"/>
          </rPr>
          <t>[JLA FOB Price DI]-[DA $]</t>
        </r>
      </text>
    </comment>
    <comment ref="AV1" authorId="0" shapeId="0" xr:uid="{01D71C83-4D76-42AC-95D4-AEB2758EB37D}">
      <text>
        <r>
          <rPr>
            <sz val="11"/>
            <rFont val="Calibri"/>
            <family val="2"/>
          </rPr>
          <t>[JLA FOB Price DI]-[DA $]+[Ocean Freight per Item $]+[Duty per Item $]+[Brokage $]+[Agent Fee $]+[Reverse $]</t>
        </r>
      </text>
    </comment>
    <comment ref="AX1" authorId="0" shapeId="0" xr:uid="{DC8E2016-4069-4252-B8E8-A368A0B79E7F}">
      <text>
        <r>
          <rPr>
            <sz val="11"/>
            <rFont val="Calibri"/>
            <family val="2"/>
          </rPr>
          <t>[DI Flow Store Cost Without Freight Factor]*[DI Flow Freight Factor %]</t>
        </r>
      </text>
    </comment>
    <comment ref="AY1" authorId="0" shapeId="0" xr:uid="{CFE462F8-02B7-44F0-BDDD-971F78F36517}">
      <text>
        <r>
          <rPr>
            <sz val="11"/>
            <rFont val="Calibri"/>
            <family val="2"/>
          </rPr>
          <t>[DI Flow Store Cost without Freight Factor]+[DI Flow Freight Factor]</t>
        </r>
      </text>
    </comment>
  </commentList>
</comments>
</file>

<file path=xl/sharedStrings.xml><?xml version="1.0" encoding="utf-8"?>
<sst xmlns="http://schemas.openxmlformats.org/spreadsheetml/2006/main" count="81" uniqueCount="68">
  <si>
    <t>Brand</t>
  </si>
  <si>
    <t>Package Type</t>
  </si>
  <si>
    <t>Licensor</t>
  </si>
  <si>
    <t>Normal</t>
  </si>
  <si>
    <t>Mainstays</t>
  </si>
  <si>
    <t>COMFORTER SET</t>
  </si>
  <si>
    <t>Flow Freight Cost Per CBM $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</si>
  <si>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</si>
  <si>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</si>
  <si>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</si>
  <si>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</si>
  <si>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</si>
  <si>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</si>
  <si>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</si>
  <si>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</si>
  <si>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</si>
  <si>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</si>
  <si>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</si>
  <si>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</si>
  <si>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</si>
  <si>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</si>
  <si>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</si>
  <si>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</si>
  <si>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</si>
  <si>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</si>
  <si>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</si>
  <si>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</si>
  <si>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</si>
  <si>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</si>
  <si>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Ocean Freight per Item $</t>
  </si>
  <si>
    <t>HTS Code</t>
  </si>
  <si>
    <t>Duty Rate</t>
  </si>
  <si>
    <t>Duty per Item $</t>
  </si>
  <si>
    <t>DA %</t>
  </si>
  <si>
    <t>DA $</t>
  </si>
  <si>
    <t>Brokage %</t>
  </si>
  <si>
    <t>Brokage $</t>
  </si>
  <si>
    <t>Agent Fee %</t>
  </si>
  <si>
    <t>Agent Fee $</t>
  </si>
  <si>
    <t>Reverse %</t>
  </si>
  <si>
    <t>Reverse $</t>
  </si>
  <si>
    <t>JLA FOB MU%</t>
  </si>
  <si>
    <t>JLA FOB Price (DI)</t>
  </si>
  <si>
    <t>NET 1st Cost</t>
  </si>
  <si>
    <t>DI Flow Freight Factor %</t>
  </si>
  <si>
    <t>DI Flow Freight Factor</t>
  </si>
  <si>
    <t>Product Category</t>
  </si>
  <si>
    <t>Set</t>
  </si>
  <si>
    <t>Description-Short</t>
  </si>
  <si>
    <t>Unit of Measure</t>
  </si>
  <si>
    <t>Carton Gross Weight (kg)</t>
  </si>
  <si>
    <t xml:space="preserve">KING Comforter: 104x92
Shams:20x36(2)                                                                                                                                              
</t>
  </si>
  <si>
    <t>9404.40.9022</t>
  </si>
  <si>
    <t>DI Flow Store Cost without Freight Factor</t>
  </si>
  <si>
    <t>DI Flow Store Cost with Freight Factor</t>
  </si>
  <si>
    <t>Material-Short</t>
  </si>
  <si>
    <t xml:space="preserve">Puff comforter  set </t>
  </si>
  <si>
    <t xml:space="preserve">Comforter and sham: 150gsm 50% recycle polyester 50% polyester seersucker solid and  50% recycled polyester, 50%polyester 85gsm microfiber solid back. 6 oz/sqyd  poly fill.            </t>
  </si>
  <si>
    <t xml:space="preserve">Face: 100% polyester, Back: 100%polyester </t>
  </si>
  <si>
    <t xml:space="preserve">Full/QUEEN Comforter: 88x92 Shams: 20x26"(2)                                                                                                 </t>
  </si>
  <si>
    <t>Factory</t>
  </si>
  <si>
    <t xml:space="preserve">YAOXIN </t>
  </si>
  <si>
    <t>Bay Leaf</t>
  </si>
  <si>
    <t>MS5601030822-01</t>
  </si>
  <si>
    <t>022164675528</t>
    <phoneticPr fontId="5" type="noConversion"/>
  </si>
  <si>
    <t>MS5601030822-02</t>
  </si>
  <si>
    <t>022164675535</t>
    <phoneticPr fontId="5" type="noConversion"/>
  </si>
  <si>
    <t xml:space="preserve">YAOXIN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</si>
</sst>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8" formatCode="_(&quot;$&quot;* #,##0.00_);_(&quot;$&quot;* \(#,##0.00\);_(&quot;$&quot;* &quot;-&quot;??_);_(@_)"/>
    <numFmt numFmtId="179" formatCode="&quot;$&quot;#,##0.00"/>
    <numFmt numFmtId="180" formatCode="[$¥-478]#,##0.00"/>
    <numFmt numFmtId="181" formatCode="0.0%"/>
    <numFmt numFmtId="182" formatCode="0.0"/>
    <numFmt numFmtId="183" formatCode="0.000"/>
  </numFmts>
  <fonts count="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10"/>
      <name val="Verdana"/>
      <family val="2"/>
    </font>
    <font>
      <sz val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17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8" fillId="0" borderId="0"/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80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80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9" fontId="6" fillId="4" borderId="1" xfId="1" applyNumberFormat="1" applyFont="1" applyFill="1" applyBorder="1" applyAlignment="1">
      <alignment wrapText="1"/>
    </xf>
    <xf numFmtId="179" fontId="1" fillId="6" borderId="1" xfId="0" applyNumberFormat="1" applyFont="1" applyFill="1" applyBorder="1" applyAlignment="1">
      <alignment horizontal="center" wrapText="1"/>
    </xf>
    <xf numFmtId="179" fontId="1" fillId="4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9" fontId="6" fillId="5" borderId="1" xfId="1" applyNumberFormat="1" applyFont="1" applyFill="1" applyBorder="1" applyAlignment="1">
      <alignment wrapText="1"/>
    </xf>
    <xf numFmtId="179" fontId="6" fillId="0" borderId="1" xfId="1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6" fillId="3" borderId="1" xfId="1" applyFont="1" applyFill="1" applyBorder="1" applyAlignment="1">
      <alignment wrapText="1"/>
    </xf>
    <xf numFmtId="179" fontId="6" fillId="3" borderId="1" xfId="1" applyNumberFormat="1" applyFont="1" applyFill="1" applyBorder="1" applyAlignment="1">
      <alignment wrapText="1"/>
    </xf>
    <xf numFmtId="10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2" borderId="1" xfId="4" applyNumberFormat="1" applyFont="1" applyFill="1" applyBorder="1" applyAlignment="1">
      <alignment wrapText="1"/>
    </xf>
    <xf numFmtId="179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9" fontId="0" fillId="2" borderId="1" xfId="5" applyNumberFormat="1" applyFont="1" applyFill="1" applyBorder="1" applyAlignment="1">
      <alignment wrapText="1"/>
    </xf>
    <xf numFmtId="0" fontId="1" fillId="5" borderId="1" xfId="6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horizontal="center" wrapText="1"/>
    </xf>
    <xf numFmtId="2" fontId="1" fillId="0" borderId="1" xfId="6" applyNumberFormat="1" applyFont="1" applyBorder="1" applyAlignment="1">
      <alignment horizontal="center" wrapText="1"/>
    </xf>
    <xf numFmtId="181" fontId="0" fillId="0" borderId="1" xfId="0" applyNumberFormat="1" applyBorder="1"/>
    <xf numFmtId="10" fontId="6" fillId="0" borderId="1" xfId="1" applyNumberFormat="1" applyFont="1" applyBorder="1" applyAlignment="1">
      <alignment wrapText="1"/>
    </xf>
    <xf numFmtId="10" fontId="0" fillId="2" borderId="1" xfId="0" applyNumberFormat="1" applyFill="1" applyBorder="1" applyAlignment="1">
      <alignment wrapText="1"/>
    </xf>
    <xf numFmtId="182" fontId="0" fillId="0" borderId="0" xfId="0" applyNumberFormat="1" applyAlignment="1">
      <alignment wrapText="1"/>
    </xf>
    <xf numFmtId="182" fontId="1" fillId="0" borderId="1" xfId="0" applyNumberFormat="1" applyFont="1" applyBorder="1" applyAlignment="1">
      <alignment horizontal="center" wrapText="1"/>
    </xf>
    <xf numFmtId="182" fontId="0" fillId="0" borderId="1" xfId="0" applyNumberFormat="1" applyBorder="1" applyAlignment="1">
      <alignment wrapText="1"/>
    </xf>
    <xf numFmtId="183" fontId="0" fillId="0" borderId="0" xfId="0" applyNumberFormat="1" applyAlignment="1">
      <alignment wrapText="1"/>
    </xf>
    <xf numFmtId="183" fontId="6" fillId="0" borderId="1" xfId="1" applyNumberFormat="1" applyFont="1" applyBorder="1" applyAlignment="1">
      <alignment wrapText="1"/>
    </xf>
    <xf numFmtId="183" fontId="0" fillId="2" borderId="1" xfId="0" applyNumberFormat="1" applyFill="1" applyBorder="1" applyAlignment="1">
      <alignment wrapText="1"/>
    </xf>
    <xf numFmtId="0" fontId="2" fillId="0" borderId="0" xfId="6" applyAlignment="1">
      <alignment wrapText="1"/>
    </xf>
    <xf numFmtId="0" fontId="2" fillId="0" borderId="1" xfId="6" applyBorder="1" applyAlignment="1">
      <alignment wrapText="1"/>
    </xf>
    <xf numFmtId="0" fontId="0" fillId="0" borderId="1" xfId="0" applyBorder="1" applyAlignment="1">
      <alignment vertical="top" wrapText="1"/>
    </xf>
    <xf numFmtId="0" fontId="1" fillId="8" borderId="1" xfId="0" applyFont="1" applyFill="1" applyBorder="1" applyAlignment="1">
      <alignment horizontal="center" wrapText="1"/>
    </xf>
    <xf numFmtId="0" fontId="2" fillId="0" borderId="1" xfId="0" quotePrefix="1" applyFont="1" applyBorder="1" applyAlignment="1">
      <alignment wrapText="1"/>
    </xf>
    <xf numFmtId="0" fontId="0" fillId="5" borderId="1" xfId="0" applyFill="1" applyBorder="1" applyAlignment="1">
      <alignment wrapText="1"/>
    </xf>
    <xf numFmtId="0" fontId="2" fillId="0" borderId="1" xfId="0" applyFont="1" applyBorder="1" applyAlignment="1">
      <alignment horizontal="center" wrapText="1"/>
    </xf>
  </cellXfs>
  <cellStyles count="9">
    <cellStyle name="Currency 2" xfId="4" xr:uid="{7FC04A2D-9F91-4136-A224-D841837603F5}"/>
    <cellStyle name="Normal 2" xfId="6" xr:uid="{AA9881D2-1C4E-4614-843B-A21BB965EA0B}"/>
    <cellStyle name="Normal 2 18 2" xfId="1" xr:uid="{1BA08453-9F65-454B-A4A0-7177E70831F2}"/>
    <cellStyle name="Normal 3" xfId="8" xr:uid="{580BC751-20CD-4525-852A-8EA98DE06F44}"/>
    <cellStyle name="Percent 2" xfId="5" xr:uid="{9D896298-8848-4A04-A488-6745E410C095}"/>
    <cellStyle name="Percent 6" xfId="7" xr:uid="{ACFEC8E1-0DF6-43BB-A8BA-BFECFF25A3DF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nny.li/Local%20Settings/Temporary%20Internet%20Files/OLK25/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E0C1-6FB4-402A-A618-98B17923E5FA}">
  <dimension ref="A1:AY3"/>
  <sheetViews>
    <sheetView tabSelected="1" workbookViewId="0">
      <selection activeCell="E13" sqref="E13"/>
    </sheetView>
  </sheetViews>
  <sheetFormatPr defaultColWidth="9.28515625" defaultRowHeight="15"/>
  <cols>
    <col min="1" max="1" width="10.28515625" style="4" customWidth="1"/>
    <col min="2" max="2" width="17" style="3" customWidth="1"/>
    <col min="3" max="3" width="9.28515625" style="3" customWidth="1"/>
    <col min="4" max="4" width="20" style="3" customWidth="1"/>
    <col min="5" max="5" width="17.28515625" style="3" customWidth="1"/>
    <col min="6" max="6" width="18.140625" style="3" customWidth="1"/>
    <col min="7" max="7" width="15.5703125" style="3" customWidth="1"/>
    <col min="8" max="8" width="14.140625" style="3" customWidth="1"/>
    <col min="9" max="9" width="13" style="3" customWidth="1"/>
    <col min="10" max="10" width="13.7109375" style="3" customWidth="1"/>
    <col min="11" max="11" width="15" style="51" customWidth="1"/>
    <col min="12" max="12" width="24.28515625" style="3" customWidth="1"/>
    <col min="13" max="13" width="14.28515625" style="3" customWidth="1"/>
    <col min="14" max="14" width="9.28515625" style="3" customWidth="1"/>
    <col min="15" max="15" width="23" style="3" customWidth="1"/>
    <col min="16" max="16" width="15.5703125" style="3" customWidth="1"/>
    <col min="17" max="17" width="5.7109375" style="3" customWidth="1"/>
    <col min="18" max="18" width="10.7109375" style="3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28515625" style="3" customWidth="1"/>
    <col min="25" max="25" width="8.28515625" style="45" customWidth="1"/>
    <col min="26" max="26" width="8.7109375" style="45" customWidth="1"/>
    <col min="27" max="27" width="7.28515625" style="45" customWidth="1"/>
    <col min="28" max="28" width="9" style="6" customWidth="1"/>
    <col min="29" max="29" width="6.28515625" style="8" customWidth="1"/>
    <col min="30" max="30" width="10" style="48" customWidth="1"/>
    <col min="31" max="31" width="9.7109375" style="8" customWidth="1"/>
    <col min="32" max="32" width="7.7109375" style="3" customWidth="1"/>
    <col min="33" max="33" width="8.85546875" style="7" customWidth="1"/>
    <col min="34" max="34" width="12.5703125" style="3" customWidth="1"/>
    <col min="35" max="35" width="8.42578125" style="9" customWidth="1"/>
    <col min="36" max="36" width="9" style="7" customWidth="1"/>
    <col min="37" max="37" width="7.85546875" style="9" customWidth="1"/>
    <col min="38" max="38" width="5.85546875" style="7" customWidth="1"/>
    <col min="39" max="39" width="9.7109375" style="9" customWidth="1"/>
    <col min="40" max="40" width="10" style="7" customWidth="1"/>
    <col min="41" max="41" width="9.5703125" style="9" customWidth="1"/>
    <col min="42" max="42" width="11.7109375" style="7" customWidth="1"/>
    <col min="43" max="43" width="7.140625" style="9" customWidth="1"/>
    <col min="44" max="44" width="7.7109375" style="7" customWidth="1"/>
    <col min="45" max="45" width="9.7109375" style="9" customWidth="1"/>
    <col min="46" max="46" width="12.28515625" style="7" customWidth="1"/>
    <col min="47" max="47" width="9.28515625" style="3" customWidth="1"/>
    <col min="48" max="48" width="12.42578125" style="3" customWidth="1"/>
    <col min="49" max="49" width="9.28515625" style="9"/>
    <col min="50" max="51" width="9.28515625" style="7"/>
    <col min="52" max="16384" width="9.28515625" style="3"/>
  </cols>
  <sheetData>
    <row r="1" spans="1:51" ht="75" customHeight="1">
      <c r="A1" s="10" t="s">
        <v>7</v>
      </c>
      <c r="B1" s="10" t="s">
        <v>8</v>
      </c>
      <c r="C1" s="39" t="s">
        <v>9</v>
      </c>
      <c r="D1" s="40" t="s">
        <v>0</v>
      </c>
      <c r="E1" s="40" t="s">
        <v>2</v>
      </c>
      <c r="F1" s="12" t="s">
        <v>46</v>
      </c>
      <c r="G1" s="39" t="s">
        <v>10</v>
      </c>
      <c r="H1" s="11" t="s">
        <v>11</v>
      </c>
      <c r="I1" s="38" t="s">
        <v>48</v>
      </c>
      <c r="J1" s="11" t="s">
        <v>12</v>
      </c>
      <c r="K1" s="38" t="s">
        <v>55</v>
      </c>
      <c r="L1" s="11" t="s">
        <v>13</v>
      </c>
      <c r="M1" s="11" t="s">
        <v>14</v>
      </c>
      <c r="N1" s="39" t="s">
        <v>15</v>
      </c>
      <c r="O1" s="39" t="s">
        <v>16</v>
      </c>
      <c r="P1" s="39" t="s">
        <v>17</v>
      </c>
      <c r="Q1" s="38" t="s">
        <v>49</v>
      </c>
      <c r="R1" s="54" t="s">
        <v>60</v>
      </c>
      <c r="S1" s="13" t="s">
        <v>18</v>
      </c>
      <c r="T1" s="14" t="s">
        <v>19</v>
      </c>
      <c r="U1" s="15" t="s">
        <v>20</v>
      </c>
      <c r="V1" s="16" t="s">
        <v>21</v>
      </c>
      <c r="W1" s="17" t="s">
        <v>22</v>
      </c>
      <c r="X1" s="18" t="s">
        <v>1</v>
      </c>
      <c r="Y1" s="46" t="s">
        <v>23</v>
      </c>
      <c r="Z1" s="46" t="s">
        <v>24</v>
      </c>
      <c r="AA1" s="46" t="s">
        <v>25</v>
      </c>
      <c r="AB1" s="41" t="s">
        <v>50</v>
      </c>
      <c r="AC1" s="19" t="s">
        <v>26</v>
      </c>
      <c r="AD1" s="49" t="s">
        <v>27</v>
      </c>
      <c r="AE1" s="20" t="s">
        <v>28</v>
      </c>
      <c r="AF1" s="10" t="s">
        <v>6</v>
      </c>
      <c r="AG1" s="20" t="s">
        <v>29</v>
      </c>
      <c r="AH1" s="10" t="s">
        <v>30</v>
      </c>
      <c r="AI1" s="21" t="s">
        <v>31</v>
      </c>
      <c r="AJ1" s="22" t="s">
        <v>32</v>
      </c>
      <c r="AK1" s="21" t="s">
        <v>33</v>
      </c>
      <c r="AL1" s="23" t="s">
        <v>34</v>
      </c>
      <c r="AM1" s="10" t="s">
        <v>35</v>
      </c>
      <c r="AN1" s="23" t="s">
        <v>36</v>
      </c>
      <c r="AO1" s="21" t="s">
        <v>37</v>
      </c>
      <c r="AP1" s="23" t="s">
        <v>38</v>
      </c>
      <c r="AQ1" s="21" t="s">
        <v>39</v>
      </c>
      <c r="AR1" s="23" t="s">
        <v>40</v>
      </c>
      <c r="AS1" s="43" t="s">
        <v>41</v>
      </c>
      <c r="AT1" s="24" t="s">
        <v>42</v>
      </c>
      <c r="AU1" s="25" t="s">
        <v>43</v>
      </c>
      <c r="AV1" s="26" t="s">
        <v>53</v>
      </c>
      <c r="AW1" s="27" t="s">
        <v>44</v>
      </c>
      <c r="AX1" s="26" t="s">
        <v>45</v>
      </c>
      <c r="AY1" s="26" t="s">
        <v>54</v>
      </c>
    </row>
    <row r="2" spans="1:51" ht="30" customHeight="1">
      <c r="A2" s="28">
        <v>2</v>
      </c>
      <c r="B2" s="1"/>
      <c r="C2" s="1"/>
      <c r="D2" s="2" t="s">
        <v>4</v>
      </c>
      <c r="E2" s="2"/>
      <c r="F2" s="2" t="s">
        <v>5</v>
      </c>
      <c r="G2" s="1" t="s">
        <v>56</v>
      </c>
      <c r="H2" s="1" t="s">
        <v>56</v>
      </c>
      <c r="I2" s="1" t="s">
        <v>56</v>
      </c>
      <c r="J2" s="53" t="s">
        <v>57</v>
      </c>
      <c r="K2" s="52" t="s">
        <v>58</v>
      </c>
      <c r="L2" s="1" t="s">
        <v>59</v>
      </c>
      <c r="M2" s="56" t="s">
        <v>62</v>
      </c>
      <c r="N2" s="56"/>
      <c r="O2" s="56" t="s">
        <v>63</v>
      </c>
      <c r="P2" s="55" t="s">
        <v>64</v>
      </c>
      <c r="Q2" s="1" t="s">
        <v>47</v>
      </c>
      <c r="R2" s="57" t="s">
        <v>67</v>
      </c>
      <c r="S2" s="29">
        <v>74.5</v>
      </c>
      <c r="T2" s="30">
        <v>8.1</v>
      </c>
      <c r="U2" s="31">
        <v>9.1999999999999993</v>
      </c>
      <c r="V2" s="32">
        <v>9.1999999999999993</v>
      </c>
      <c r="W2" s="32"/>
      <c r="X2" s="1" t="s">
        <v>3</v>
      </c>
      <c r="Y2" s="47">
        <v>46</v>
      </c>
      <c r="Z2" s="47">
        <v>32</v>
      </c>
      <c r="AA2" s="47">
        <v>26</v>
      </c>
      <c r="AB2" s="30">
        <v>2</v>
      </c>
      <c r="AC2" s="33">
        <v>1</v>
      </c>
      <c r="AD2" s="50">
        <f t="shared" ref="AD2:AD3" si="0">IF(Y2="","",Y2*Z2*AA2/1000000)</f>
        <v>3.7999999999999999E-2</v>
      </c>
      <c r="AE2" s="34">
        <f t="shared" ref="AE2:AE3" si="1">IF(AC2="","",65/AD2*AC2)</f>
        <v>1711</v>
      </c>
      <c r="AF2" s="1">
        <v>53.28</v>
      </c>
      <c r="AG2" s="35">
        <f t="shared" ref="AG2:AG3" si="2">IF(ISERROR(AF2*AD2/AC2),"",AF2*AD2/AC2)</f>
        <v>2.02</v>
      </c>
      <c r="AH2" s="2" t="s">
        <v>52</v>
      </c>
      <c r="AI2" s="42">
        <v>0.32800000000000001</v>
      </c>
      <c r="AJ2" s="35">
        <f t="shared" ref="AJ2:AJ3" si="3">IF(ISERROR(AT2*0.99*AI2),"",AT2*0.99*AI2)</f>
        <v>3.91</v>
      </c>
      <c r="AK2" s="36">
        <v>1.6299999999999999E-2</v>
      </c>
      <c r="AL2" s="35">
        <f t="shared" ref="AL2:AL3" si="4">IF(ISERROR(AT2*0.99*AK2),"",AT2*0.99*AK2)</f>
        <v>0.19</v>
      </c>
      <c r="AM2" s="36">
        <v>-0.03</v>
      </c>
      <c r="AN2" s="35">
        <f t="shared" ref="AN2:AN3" si="5">IF(ISERROR(AT2*0.99*AM2),"",AT2*0.99*AM2)</f>
        <v>-0.36</v>
      </c>
      <c r="AO2" s="36">
        <v>0.05</v>
      </c>
      <c r="AP2" s="35">
        <f t="shared" ref="AP2:AP3" si="6">IF(ISERROR(AT2*AO2),"",AT2*AO2)</f>
        <v>0.6</v>
      </c>
      <c r="AQ2" s="36">
        <v>1.8E-3</v>
      </c>
      <c r="AR2" s="35">
        <f t="shared" ref="AR2:AR3" si="7">IF(ISERROR((AT2-AL2+AN2+AP2+AG2+AJ2)*AQ2),"",(AT2-AL2+AN2+AP2+AG2+AJ2)*AQ2)</f>
        <v>0.03</v>
      </c>
      <c r="AS2" s="44">
        <f t="shared" ref="AS2:AS3" si="8">IF(ISERROR((AU2-V2)/AU2-1%),"",(AU2-V2)/AU2-1%)</f>
        <v>0.21360000000000001</v>
      </c>
      <c r="AT2" s="32">
        <v>12.04</v>
      </c>
      <c r="AU2" s="37">
        <f t="shared" ref="AU2:AU3" si="9">IF(ISERROR(AT2-AL2),"",AT2-AL2)</f>
        <v>11.85</v>
      </c>
      <c r="AV2" s="37">
        <f t="shared" ref="AV2:AV3" si="10">IF(ISERROR(AT2-AL2+AG2+AJ2+AN2+AP2+AR2),"",AT2-AL2+AG2+AJ2+AN2+AP2+AR2)</f>
        <v>18.05</v>
      </c>
      <c r="AW2" s="36">
        <v>3.9100000000000003E-2</v>
      </c>
      <c r="AX2" s="37">
        <f t="shared" ref="AX2:AX3" si="11">IF(ISERROR(AV2*AW2),"",AV2*AW2)</f>
        <v>0.71</v>
      </c>
      <c r="AY2" s="37">
        <f t="shared" ref="AY2:AY3" si="12">IF(ISERROR(AV2+AX2),"",AV2+AX2)</f>
        <v>18.760000000000002</v>
      </c>
    </row>
    <row r="3" spans="1:51" ht="30" customHeight="1">
      <c r="A3" s="28">
        <v>3</v>
      </c>
      <c r="B3" s="1"/>
      <c r="C3" s="1"/>
      <c r="D3" s="2" t="s">
        <v>4</v>
      </c>
      <c r="E3" s="2"/>
      <c r="F3" s="2" t="s">
        <v>5</v>
      </c>
      <c r="G3" s="1" t="s">
        <v>56</v>
      </c>
      <c r="H3" s="1" t="s">
        <v>56</v>
      </c>
      <c r="I3" s="1" t="s">
        <v>56</v>
      </c>
      <c r="J3" s="53" t="s">
        <v>57</v>
      </c>
      <c r="K3" s="52" t="s">
        <v>58</v>
      </c>
      <c r="L3" s="53" t="s">
        <v>51</v>
      </c>
      <c r="M3" s="56" t="s">
        <v>62</v>
      </c>
      <c r="N3" s="56"/>
      <c r="O3" s="56" t="s">
        <v>65</v>
      </c>
      <c r="P3" s="55" t="s">
        <v>66</v>
      </c>
      <c r="Q3" s="1" t="s">
        <v>47</v>
      </c>
      <c r="R3" s="28" t="s">
        <v>61</v>
      </c>
      <c r="S3" s="29">
        <v>85.7</v>
      </c>
      <c r="T3" s="30">
        <v>8.1</v>
      </c>
      <c r="U3" s="31">
        <v>10.58</v>
      </c>
      <c r="V3" s="32">
        <v>10.58</v>
      </c>
      <c r="W3" s="32"/>
      <c r="X3" s="1" t="s">
        <v>3</v>
      </c>
      <c r="Y3" s="47">
        <v>46</v>
      </c>
      <c r="Z3" s="47">
        <v>32</v>
      </c>
      <c r="AA3" s="47">
        <v>29</v>
      </c>
      <c r="AB3" s="30">
        <v>2</v>
      </c>
      <c r="AC3" s="33">
        <v>1</v>
      </c>
      <c r="AD3" s="50">
        <f t="shared" si="0"/>
        <v>4.2999999999999997E-2</v>
      </c>
      <c r="AE3" s="34">
        <f t="shared" si="1"/>
        <v>1512</v>
      </c>
      <c r="AF3" s="1">
        <v>53.28</v>
      </c>
      <c r="AG3" s="35">
        <f t="shared" si="2"/>
        <v>2.29</v>
      </c>
      <c r="AH3" s="2" t="s">
        <v>52</v>
      </c>
      <c r="AI3" s="42">
        <v>0.32800000000000001</v>
      </c>
      <c r="AJ3" s="35">
        <f t="shared" si="3"/>
        <v>4.47</v>
      </c>
      <c r="AK3" s="36">
        <v>1.6299999999999999E-2</v>
      </c>
      <c r="AL3" s="35">
        <f t="shared" si="4"/>
        <v>0.22</v>
      </c>
      <c r="AM3" s="36">
        <v>-0.03</v>
      </c>
      <c r="AN3" s="35">
        <f t="shared" si="5"/>
        <v>-0.41</v>
      </c>
      <c r="AO3" s="36">
        <v>0.05</v>
      </c>
      <c r="AP3" s="35">
        <f t="shared" si="6"/>
        <v>0.69</v>
      </c>
      <c r="AQ3" s="36">
        <v>1.8E-3</v>
      </c>
      <c r="AR3" s="35">
        <f t="shared" si="7"/>
        <v>0.04</v>
      </c>
      <c r="AS3" s="44">
        <f t="shared" si="8"/>
        <v>0.2092</v>
      </c>
      <c r="AT3" s="32">
        <v>13.77</v>
      </c>
      <c r="AU3" s="37">
        <f t="shared" si="9"/>
        <v>13.55</v>
      </c>
      <c r="AV3" s="37">
        <f t="shared" si="10"/>
        <v>20.63</v>
      </c>
      <c r="AW3" s="36">
        <v>3.9100000000000003E-2</v>
      </c>
      <c r="AX3" s="37">
        <f t="shared" si="11"/>
        <v>0.81</v>
      </c>
      <c r="AY3" s="37">
        <f t="shared" si="12"/>
        <v>21.44</v>
      </c>
    </row>
  </sheetData>
  <sheetProtection insertRows="0" deleteRows="0" sort="0"/>
  <protectedRanges>
    <protectedRange sqref="R2:AV3 AX2:AY3 A2:F3 L4:AT237 M2:N3 AF1:AG1 A4:J237 AM1:AV1" name="Range1"/>
    <protectedRange sqref="K4:K242" name="Range1_1"/>
    <protectedRange sqref="G2:I3" name="Range1_3"/>
    <protectedRange sqref="L2:L3 J2:J3" name="Range1_5"/>
    <protectedRange sqref="K2:K3" name="Range1_1_2"/>
    <protectedRange sqref="O2:Q3" name="Range1_2"/>
  </protectedRanges>
  <phoneticPr fontId="5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8726524-8593-4A45-958D-BBFF91B66072}">
          <x14:formula1>
            <xm:f>#REF!</xm:f>
          </x14:formula1>
          <xm:sqref>D2:D3</xm:sqref>
        </x14:dataValidation>
        <x14:dataValidation type="list" allowBlank="1" showInputMessage="1" showErrorMessage="1" xr:uid="{91CE3278-AAF7-4E82-9E96-A2CD697528FF}">
          <x14:formula1>
            <xm:f>#REF!</xm:f>
          </x14:formula1>
          <xm:sqref>X2:X3</xm:sqref>
        </x14:dataValidation>
        <x14:dataValidation type="list" allowBlank="1" showInputMessage="1" showErrorMessage="1" xr:uid="{2E6A7DCF-D3C8-46DC-BE9C-116878D5B20C}">
          <x14:formula1>
            <xm:f>#REF!</xm:f>
          </x14:formula1>
          <xm:sqref>E2:E3</xm:sqref>
        </x14:dataValidation>
        <x14:dataValidation type="list" allowBlank="1" showInputMessage="1" showErrorMessage="1" xr:uid="{5586FAC4-704A-4514-862E-101A5AA59DA7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2025-12-18T07:44:25Z</dcterms:modified>
</cp:coreProperties>
</file>