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5" l="1"/>
  <c r="AA6" i="5"/>
  <c r="AC6" i="5" s="1"/>
  <c r="AF6" i="5"/>
  <c r="AI6" i="5"/>
  <c r="AK6" i="5"/>
  <c r="AM6" i="5"/>
  <c r="AN6" i="5"/>
  <c r="AP6" i="5"/>
  <c r="AW6" i="5"/>
  <c r="Z7" i="5"/>
  <c r="AA7" i="5" s="1"/>
  <c r="AC7" i="5" s="1"/>
  <c r="AF7" i="5"/>
  <c r="AI7" i="5"/>
  <c r="AK7" i="5"/>
  <c r="AM7" i="5"/>
  <c r="AN7" i="5"/>
  <c r="AP7" i="5"/>
  <c r="AW7" i="5"/>
  <c r="AN3" i="5"/>
  <c r="AN4" i="5"/>
  <c r="AN5" i="5"/>
  <c r="AQ6" i="5" l="1"/>
  <c r="AG7" i="5"/>
  <c r="AG6" i="5"/>
  <c r="AR6" i="5" s="1"/>
  <c r="AS6" i="5" s="1"/>
  <c r="AQ7" i="5"/>
  <c r="AN2" i="5"/>
  <c r="AW2" i="5"/>
  <c r="AW3" i="5"/>
  <c r="AW4" i="5"/>
  <c r="AW5" i="5"/>
  <c r="AP2" i="5"/>
  <c r="AP3" i="5"/>
  <c r="AP4" i="5"/>
  <c r="AP5" i="5"/>
  <c r="AM2" i="5"/>
  <c r="AM3" i="5"/>
  <c r="AM4" i="5"/>
  <c r="AM5" i="5"/>
  <c r="AK2" i="5"/>
  <c r="AK3" i="5"/>
  <c r="AK4" i="5"/>
  <c r="AK5" i="5"/>
  <c r="AI2" i="5"/>
  <c r="AI3" i="5"/>
  <c r="AI4" i="5"/>
  <c r="AI5" i="5"/>
  <c r="AF2" i="5"/>
  <c r="AF3" i="5"/>
  <c r="AF4" i="5"/>
  <c r="AF5" i="5"/>
  <c r="Z2" i="5"/>
  <c r="AA2" i="5" s="1"/>
  <c r="AC2" i="5" s="1"/>
  <c r="Z3" i="5"/>
  <c r="AA3" i="5" s="1"/>
  <c r="AC3" i="5" s="1"/>
  <c r="Z4" i="5"/>
  <c r="Z5" i="5"/>
  <c r="AR7" i="5" l="1"/>
  <c r="AS7" i="5" s="1"/>
  <c r="AG3" i="5"/>
  <c r="AA5" i="5"/>
  <c r="AA4" i="5"/>
  <c r="AQ3" i="5"/>
  <c r="AG2" i="5"/>
  <c r="AQ2" i="5"/>
  <c r="AQ5" i="5"/>
  <c r="AQ4" i="5"/>
  <c r="AR3" i="5" l="1"/>
  <c r="AS3" i="5" s="1"/>
  <c r="AC4" i="5"/>
  <c r="AC5" i="5"/>
  <c r="AR2" i="5"/>
  <c r="AS2" i="5" s="1"/>
  <c r="AG5" i="5" l="1"/>
  <c r="AG4" i="5"/>
  <c r="AR5" i="5" l="1"/>
  <c r="AR4" i="5"/>
  <c r="AS5" i="5" l="1"/>
  <c r="AS4" i="5"/>
</calcChain>
</file>

<file path=xl/comments1.xml><?xml version="1.0" encoding="utf-8"?>
<comments xmlns="http://schemas.openxmlformats.org/spreadsheetml/2006/main">
  <authors>
    <author>Heather Zhu</author>
    <author>heather.zhu@jlahome.com</author>
  </authors>
  <commentList>
    <comment ref="R1" authorId="0" shapeId="0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>
      <text>
        <r>
          <rPr>
            <sz val="11"/>
            <rFont val="Calibri"/>
            <family val="2"/>
          </rPr>
          <t>[JLA Standard Price]*[DA %]</t>
        </r>
      </text>
    </comment>
    <comment ref="AJ1" authorId="1" shapeId="0">
      <text>
        <r>
          <rPr>
            <sz val="11"/>
            <rFont val="Calibri"/>
            <family val="2"/>
          </rPr>
          <t xml:space="preserve">
          </t>
        </r>
      </text>
    </comment>
    <comment ref="AK1" authorId="1" shapeId="0">
      <text>
        <r>
          <rPr>
            <sz val="11"/>
            <rFont val="Calibri"/>
            <family val="2"/>
          </rPr>
          <t>[JLA Standard Price]*[General Load %]</t>
        </r>
      </text>
    </comment>
    <comment ref="AM1" authorId="1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1" shapeId="0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1" authorId="1" shapeId="0">
      <text>
        <r>
          <rPr>
            <sz val="11"/>
            <rFont val="Calibri"/>
            <family val="2"/>
          </rPr>
          <t>[JLA Standard Price]*[Average EEC Load %]</t>
        </r>
      </text>
    </comment>
    <comment ref="AQ1" authorId="1" shapeId="0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1" authorId="1" shapeId="0">
      <text>
        <r>
          <rPr>
            <sz val="11"/>
            <rFont val="Calibri"/>
            <family val="2"/>
          </rPr>
          <t>[LDP Cost $]+[Total Load $]</t>
        </r>
      </text>
    </comment>
    <comment ref="AS1" authorId="1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1" authorId="1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AW1" authorId="1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<sst xmlns="http://schemas.openxmlformats.org/spreadsheetml/2006/main" count="128" uniqueCount="68">
  <si>
    <t>Brand</t>
  </si>
  <si>
    <t>Package Type</t>
  </si>
  <si>
    <t>Licensor</t>
  </si>
  <si>
    <t>Normal</t>
  </si>
  <si>
    <t>Madison Park</t>
  </si>
  <si>
    <t>Opacity</t>
  </si>
  <si>
    <t>Light Filtering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</si>
  <si>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</si>
  <si>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</si>
  <si>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</si>
  <si>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</si>
  <si>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</si>
  <si>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</si>
  <si>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</si>
  <si>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</si>
  <si>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</si>
  <si>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</si>
  <si>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</si>
  <si>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</si>
  <si>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</si>
  <si>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</si>
  <si>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</si>
  <si>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</si>
  <si>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</si>
  <si>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</si>
  <si>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</si>
  <si>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</si>
  <si>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</si>
  <si>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</si>
  <si>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</si>
  <si>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</si>
  <si>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</si>
  <si>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</si>
  <si>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</si>
  <si>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</si>
  <si>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</si>
  <si>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</si>
  <si>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</si>
  <si>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</si>
  <si>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</si>
  <si>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</si>
  <si>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</si>
  <si>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</si>
  <si>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</si>
  <si>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</si>
  <si>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</si>
  <si>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</si>
  <si>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</si>
  <si>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</si>
  <si>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Piece</t>
  </si>
  <si>
    <t>JLA Standard Price</t>
  </si>
  <si>
    <t>UCCPM Price (Formula)</t>
  </si>
  <si>
    <t>Material-Short</t>
  </si>
  <si>
    <t>9404.90.2090</t>
  </si>
  <si>
    <t>Dropship Charge</t>
    <phoneticPr fontId="8" type="noConversion"/>
  </si>
  <si>
    <t xml:space="preserve">neutral </t>
  </si>
  <si>
    <t>No Drill Natural Woven</t>
    <phoneticPr fontId="8" type="noConversion"/>
  </si>
  <si>
    <t>Natural Woven Roman Shade</t>
    <phoneticPr fontId="8" type="noConversion"/>
  </si>
  <si>
    <t>29X64"</t>
  </si>
  <si>
    <t>31X64"</t>
  </si>
  <si>
    <t>33X64"</t>
  </si>
  <si>
    <t>34X64"</t>
  </si>
  <si>
    <t>35X64"</t>
  </si>
  <si>
    <t>40X64"</t>
  </si>
  <si>
    <t>100% Paper</t>
    <phoneticPr fontId="8" type="noConversion"/>
  </si>
  <si>
    <t>Light Filtering</t>
    <phoneticPr fontId="8" type="noConversion"/>
  </si>
  <si>
    <t>100% Paper No Drill Natural Woven Light Filtering Cordless Roman Shade</t>
    <phoneticPr fontId="8" type="noConversion"/>
  </si>
  <si>
    <t>WINDOW PANEL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</si>
</sst>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$&quot;#,##0.00"/>
    <numFmt numFmtId="177" formatCode="0.0"/>
    <numFmt numFmtId="178" formatCode="0.000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2" fontId="6" fillId="4" borderId="1" xfId="1" applyNumberFormat="1" applyFont="1" applyFill="1" applyBorder="1" applyAlignment="1">
      <alignment wrapText="1"/>
    </xf>
    <xf numFmtId="176" fontId="1" fillId="7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6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6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6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77" fontId="0" fillId="0" borderId="0" xfId="0" applyNumberFormat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178" fontId="0" fillId="0" borderId="0" xfId="0" applyNumberFormat="1" applyAlignment="1">
      <alignment wrapText="1"/>
    </xf>
    <xf numFmtId="178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0" fontId="0" fillId="0" borderId="2" xfId="0" applyNumberFormat="1" applyBorder="1" applyAlignment="1">
      <alignment wrapText="1"/>
    </xf>
    <xf numFmtId="0" fontId="0" fillId="2" borderId="1" xfId="5" applyNumberFormat="1" applyFont="1" applyFill="1" applyBorder="1" applyAlignment="1">
      <alignment wrapText="1"/>
    </xf>
    <xf numFmtId="0" fontId="0" fillId="0" borderId="0" xfId="0" applyNumberFormat="1" applyAlignment="1">
      <alignment wrapText="1"/>
    </xf>
  </cellXfs>
  <cellStyles count="6">
    <cellStyle name="Normal 2" xfId="4"/>
    <cellStyle name="Normal 2 18 2" xfId="1"/>
    <cellStyle name="Percent 2" xfId="5"/>
    <cellStyle name="Style 1" xfId="3"/>
    <cellStyle name="常规" xfId="0" builtinId="0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18"/>
  <sheetViews>
    <sheetView tabSelected="1" zoomScale="85" zoomScaleNormal="85" workbookViewId="0">
      <selection activeCell="F3" sqref="F3:F7"/>
    </sheetView>
  </sheetViews>
  <sheetFormatPr defaultColWidth="9.140625" defaultRowHeight="15" x14ac:dyDescent="0.25"/>
  <cols>
    <col min="1" max="1" width="10.140625" style="2" customWidth="1"/>
    <col min="2" max="2" width="7.140625" style="1" customWidth="1"/>
    <col min="3" max="3" width="8.42578125" style="1" customWidth="1"/>
    <col min="4" max="4" width="14.42578125" style="1" customWidth="1"/>
    <col min="5" max="5" width="12.5703125" style="1" customWidth="1"/>
    <col min="6" max="6" width="17.85546875" style="1" customWidth="1"/>
    <col min="7" max="7" width="19.85546875" style="1" customWidth="1"/>
    <col min="8" max="8" width="53.5703125" style="1" customWidth="1"/>
    <col min="9" max="9" width="26.42578125" style="1" customWidth="1"/>
    <col min="10" max="10" width="17.28515625" style="1" customWidth="1"/>
    <col min="11" max="11" width="22.28515625" style="32" customWidth="1"/>
    <col min="12" max="12" width="17.85546875" style="1" customWidth="1"/>
    <col min="13" max="13" width="13.140625" style="1" customWidth="1"/>
    <col min="14" max="14" width="9.42578125" style="1" customWidth="1"/>
    <col min="15" max="15" width="11.5703125" style="1" bestFit="1" customWidth="1"/>
    <col min="16" max="16" width="12.85546875" style="1" customWidth="1"/>
    <col min="17" max="17" width="16.85546875" style="1" bestFit="1" customWidth="1"/>
    <col min="18" max="18" width="9.85546875" style="3" customWidth="1"/>
    <col min="19" max="19" width="11.140625" style="5" customWidth="1"/>
    <col min="20" max="20" width="9.42578125" style="1" customWidth="1"/>
    <col min="21" max="21" width="11" style="28" customWidth="1"/>
    <col min="22" max="22" width="13.140625" style="28" customWidth="1"/>
    <col min="23" max="23" width="11.140625" style="28" customWidth="1"/>
    <col min="24" max="24" width="12.85546875" style="3" customWidth="1"/>
    <col min="25" max="25" width="9.42578125" style="4" customWidth="1"/>
    <col min="26" max="26" width="13" style="30" customWidth="1"/>
    <col min="27" max="27" width="14.140625" style="4" customWidth="1"/>
    <col min="28" max="28" width="13.85546875" style="1" customWidth="1"/>
    <col min="29" max="29" width="13.85546875" style="5" customWidth="1"/>
    <col min="30" max="30" width="12.5703125" style="1" customWidth="1"/>
    <col min="31" max="31" width="8.42578125" style="6" customWidth="1"/>
    <col min="32" max="32" width="12.42578125" style="5" customWidth="1"/>
    <col min="33" max="33" width="8.85546875" style="5" customWidth="1"/>
    <col min="34" max="34" width="7.85546875" style="6" customWidth="1"/>
    <col min="35" max="35" width="5.85546875" style="5" customWidth="1"/>
    <col min="36" max="36" width="12.5703125" style="6" customWidth="1"/>
    <col min="37" max="37" width="8.5703125" style="5" customWidth="1"/>
    <col min="38" max="38" width="11.5703125" style="6" customWidth="1"/>
    <col min="39" max="40" width="10.85546875" style="5" customWidth="1"/>
    <col min="41" max="41" width="9.5703125" style="6" customWidth="1"/>
    <col min="42" max="42" width="10" style="5" customWidth="1"/>
    <col min="43" max="43" width="9.5703125" style="5" customWidth="1"/>
    <col min="44" max="44" width="11.85546875" style="5" customWidth="1"/>
    <col min="45" max="45" width="11.140625" style="6" customWidth="1"/>
    <col min="46" max="46" width="11.42578125" style="5" customWidth="1"/>
    <col min="47" max="47" width="11.5703125" style="5" customWidth="1"/>
    <col min="48" max="48" width="8.7109375" style="5" customWidth="1"/>
    <col min="49" max="49" width="12.140625" style="6" customWidth="1"/>
    <col min="50" max="50" width="12.140625" style="4" customWidth="1"/>
    <col min="51" max="16384" width="9.140625" style="1"/>
  </cols>
  <sheetData>
    <row r="1" spans="1:50" ht="63.6" customHeight="1" x14ac:dyDescent="0.25">
      <c r="A1" s="8" t="s">
        <v>7</v>
      </c>
      <c r="B1" s="8" t="s">
        <v>8</v>
      </c>
      <c r="C1" s="9" t="s">
        <v>9</v>
      </c>
      <c r="D1" s="10" t="s">
        <v>0</v>
      </c>
      <c r="E1" s="10" t="s">
        <v>2</v>
      </c>
      <c r="F1" s="11" t="s">
        <v>10</v>
      </c>
      <c r="G1" s="9" t="s">
        <v>11</v>
      </c>
      <c r="H1" s="12" t="s">
        <v>12</v>
      </c>
      <c r="I1" s="13" t="s">
        <v>13</v>
      </c>
      <c r="J1" s="12" t="s">
        <v>14</v>
      </c>
      <c r="K1" s="13" t="s">
        <v>52</v>
      </c>
      <c r="L1" s="9" t="s">
        <v>5</v>
      </c>
      <c r="M1" s="12" t="s">
        <v>15</v>
      </c>
      <c r="N1" s="12" t="s">
        <v>16</v>
      </c>
      <c r="O1" s="9" t="s">
        <v>17</v>
      </c>
      <c r="P1" s="9" t="s">
        <v>18</v>
      </c>
      <c r="Q1" s="13" t="s">
        <v>19</v>
      </c>
      <c r="R1" s="14" t="s">
        <v>51</v>
      </c>
      <c r="S1" s="15" t="s">
        <v>20</v>
      </c>
      <c r="T1" s="16" t="s">
        <v>1</v>
      </c>
      <c r="U1" s="29" t="s">
        <v>21</v>
      </c>
      <c r="V1" s="29" t="s">
        <v>22</v>
      </c>
      <c r="W1" s="29" t="s">
        <v>23</v>
      </c>
      <c r="X1" s="17" t="s">
        <v>24</v>
      </c>
      <c r="Y1" s="18" t="s">
        <v>25</v>
      </c>
      <c r="Z1" s="31" t="s">
        <v>26</v>
      </c>
      <c r="AA1" s="19" t="s">
        <v>27</v>
      </c>
      <c r="AB1" s="8" t="s">
        <v>28</v>
      </c>
      <c r="AC1" s="20" t="s">
        <v>29</v>
      </c>
      <c r="AD1" s="8" t="s">
        <v>30</v>
      </c>
      <c r="AE1" s="21" t="s">
        <v>31</v>
      </c>
      <c r="AF1" s="20" t="s">
        <v>32</v>
      </c>
      <c r="AG1" s="20" t="s">
        <v>33</v>
      </c>
      <c r="AH1" s="21" t="s">
        <v>34</v>
      </c>
      <c r="AI1" s="20" t="s">
        <v>35</v>
      </c>
      <c r="AJ1" s="21" t="s">
        <v>36</v>
      </c>
      <c r="AK1" s="20" t="s">
        <v>37</v>
      </c>
      <c r="AL1" s="21" t="s">
        <v>38</v>
      </c>
      <c r="AM1" s="20" t="s">
        <v>39</v>
      </c>
      <c r="AN1" s="20" t="s">
        <v>54</v>
      </c>
      <c r="AO1" s="22" t="s">
        <v>40</v>
      </c>
      <c r="AP1" s="20" t="s">
        <v>41</v>
      </c>
      <c r="AQ1" s="20" t="s">
        <v>42</v>
      </c>
      <c r="AR1" s="23" t="s">
        <v>43</v>
      </c>
      <c r="AS1" s="24" t="s">
        <v>44</v>
      </c>
      <c r="AT1" s="7" t="s">
        <v>50</v>
      </c>
      <c r="AU1" s="24" t="s">
        <v>45</v>
      </c>
      <c r="AV1" s="25" t="s">
        <v>46</v>
      </c>
      <c r="AW1" s="24" t="s">
        <v>47</v>
      </c>
      <c r="AX1" s="18" t="s">
        <v>48</v>
      </c>
    </row>
    <row r="2" spans="1:50" ht="14.45" customHeight="1" x14ac:dyDescent="0.25">
      <c r="A2" s="26">
        <v>1</v>
      </c>
      <c r="B2" s="27"/>
      <c r="C2" s="27"/>
      <c r="D2" s="27" t="s">
        <v>4</v>
      </c>
      <c r="E2" s="27"/>
      <c r="F2" s="33" t="s">
        <v>67</v>
      </c>
      <c r="G2" s="33" t="s">
        <v>56</v>
      </c>
      <c r="H2" s="33" t="s">
        <v>66</v>
      </c>
      <c r="I2" s="33" t="s">
        <v>57</v>
      </c>
      <c r="J2" s="33" t="s">
        <v>64</v>
      </c>
      <c r="K2" s="33" t="s">
        <v>64</v>
      </c>
      <c r="L2" s="33" t="s">
        <v>65</v>
      </c>
      <c r="M2" s="34" t="s">
        <v>58</v>
      </c>
      <c r="N2" s="35" t="s">
        <v>55</v>
      </c>
      <c r="O2" s="34"/>
      <c r="P2" s="34"/>
      <c r="Q2" s="34" t="s">
        <v>49</v>
      </c>
      <c r="R2" s="36"/>
      <c r="S2" s="37">
        <v>19.420000000000002</v>
      </c>
      <c r="T2" s="34" t="s">
        <v>3</v>
      </c>
      <c r="U2" s="34">
        <v>96</v>
      </c>
      <c r="V2" s="34">
        <v>26.5</v>
      </c>
      <c r="W2" s="34">
        <v>18.5</v>
      </c>
      <c r="X2" s="34">
        <v>8</v>
      </c>
      <c r="Y2" s="35">
        <v>6</v>
      </c>
      <c r="Z2" s="36">
        <f t="shared" ref="Z2:Z5" si="0">IF(U2="","",U2*V2*W2/1000000)</f>
        <v>4.7064000000000002E-2</v>
      </c>
      <c r="AA2" s="36">
        <f t="shared" ref="AA2:AA5" si="1">IF(Y2="","",67/Z2*Y2)</f>
        <v>8541.5604283528792</v>
      </c>
      <c r="AB2" s="34">
        <v>3300</v>
      </c>
      <c r="AC2" s="36">
        <f t="shared" ref="AC2:AC5" si="2">IF(ISERROR(AB2/AA2),"",AB2/AA2)</f>
        <v>0.38634626865671701</v>
      </c>
      <c r="AD2" s="34" t="s">
        <v>53</v>
      </c>
      <c r="AE2" s="34">
        <v>0.38800000000000001</v>
      </c>
      <c r="AF2" s="36">
        <f t="shared" ref="AF2:AF5" si="3">IF(ISERROR(S2*AE2),"",S2*AE2)</f>
        <v>7.5349599999999999</v>
      </c>
      <c r="AG2" s="36">
        <f t="shared" ref="AG2:AG5" si="4">IF(ISERROR(S2+AC2+AF2),"",S2+AC2+AF2)</f>
        <v>27.341306268656702</v>
      </c>
      <c r="AH2" s="34">
        <v>0.1</v>
      </c>
      <c r="AI2" s="36">
        <f t="shared" ref="AI2:AI5" si="5">IF(ISERROR(AT2*AH2),"",AT2*AH2)</f>
        <v>5.3150000000000004</v>
      </c>
      <c r="AJ2" s="34">
        <v>0.1</v>
      </c>
      <c r="AK2" s="36">
        <f t="shared" ref="AK2:AK5" si="6">IF(ISERROR(AT2*AJ2),"",AT2*AJ2)</f>
        <v>5.3150000000000004</v>
      </c>
      <c r="AL2" s="34">
        <v>0.1</v>
      </c>
      <c r="AM2" s="36">
        <f t="shared" ref="AM2:AM5" si="7">IF(ISERROR(AT2*AL2),"",AT2*AL2)</f>
        <v>5.3150000000000004</v>
      </c>
      <c r="AN2" s="36">
        <f t="shared" ref="AN2:AN7" si="8">IF((AU2-AT2)&lt;1.5,1.5-(AU2-AT2),0)</f>
        <v>0</v>
      </c>
      <c r="AO2" s="34">
        <v>8.43E-2</v>
      </c>
      <c r="AP2" s="36">
        <f t="shared" ref="AP2:AP5" si="9">IF(ISERROR(AT2*AO2),"",AT2*AO2)</f>
        <v>4.4805450000000002</v>
      </c>
      <c r="AQ2" s="36">
        <f t="shared" ref="AQ2:AQ5" si="10">IF(ISERROR(AI2+AK2+AM2+AN2+AP2),"",AI2+AK2+AM2+AN2+AP2)</f>
        <v>20.425545</v>
      </c>
      <c r="AR2" s="36">
        <f t="shared" ref="AR2:AR5" si="11">IF(ISERROR(AG2+AQ2),"",AG2+AQ2)</f>
        <v>47.766851268656701</v>
      </c>
      <c r="AS2" s="38">
        <f t="shared" ref="AS2:AS5" si="12">IF(ISERROR((AT2-AR2)/AT2),"",(AT2-AR2)/AT2)</f>
        <v>0.101282196262339</v>
      </c>
      <c r="AT2" s="34">
        <v>53.15</v>
      </c>
      <c r="AU2" s="36">
        <v>55.81</v>
      </c>
      <c r="AV2" s="34">
        <v>111.99</v>
      </c>
      <c r="AW2" s="38">
        <f t="shared" ref="AW2:AW5" si="13">IF(ISERROR((AV2-AU2)/AV2),"",(AV2-AU2)/AV2)</f>
        <v>0.50165193320832202</v>
      </c>
      <c r="AX2" s="34"/>
    </row>
    <row r="3" spans="1:50" ht="14.45" customHeight="1" x14ac:dyDescent="0.25">
      <c r="A3" s="26">
        <v>2</v>
      </c>
      <c r="B3" s="27"/>
      <c r="C3" s="27"/>
      <c r="D3" s="27" t="s">
        <v>4</v>
      </c>
      <c r="E3" s="27"/>
      <c r="F3" s="33" t="s">
        <v>67</v>
      </c>
      <c r="G3" s="33" t="s">
        <v>56</v>
      </c>
      <c r="H3" s="33" t="s">
        <v>66</v>
      </c>
      <c r="I3" s="33" t="s">
        <v>57</v>
      </c>
      <c r="J3" s="33" t="s">
        <v>64</v>
      </c>
      <c r="K3" s="33" t="s">
        <v>64</v>
      </c>
      <c r="L3" s="27" t="s">
        <v>6</v>
      </c>
      <c r="M3" s="34" t="s">
        <v>59</v>
      </c>
      <c r="N3" s="35" t="s">
        <v>55</v>
      </c>
      <c r="O3" s="34"/>
      <c r="P3" s="34"/>
      <c r="Q3" s="34" t="s">
        <v>49</v>
      </c>
      <c r="R3" s="36"/>
      <c r="S3" s="37">
        <v>19.71</v>
      </c>
      <c r="T3" s="34" t="s">
        <v>3</v>
      </c>
      <c r="U3" s="34">
        <v>99</v>
      </c>
      <c r="V3" s="34">
        <v>26.5</v>
      </c>
      <c r="W3" s="34">
        <v>18.5</v>
      </c>
      <c r="X3" s="34">
        <v>8</v>
      </c>
      <c r="Y3" s="35">
        <v>6</v>
      </c>
      <c r="Z3" s="36">
        <f t="shared" si="0"/>
        <v>4.8534750000000002E-2</v>
      </c>
      <c r="AA3" s="36">
        <f t="shared" si="1"/>
        <v>8282.7252638573409</v>
      </c>
      <c r="AB3" s="34">
        <v>3300</v>
      </c>
      <c r="AC3" s="36">
        <f t="shared" si="2"/>
        <v>0.398419589552239</v>
      </c>
      <c r="AD3" s="34" t="s">
        <v>53</v>
      </c>
      <c r="AE3" s="34">
        <v>0.38800000000000001</v>
      </c>
      <c r="AF3" s="36">
        <f t="shared" si="3"/>
        <v>7.6474799999999998</v>
      </c>
      <c r="AG3" s="36">
        <f t="shared" si="4"/>
        <v>27.7558995895522</v>
      </c>
      <c r="AH3" s="34">
        <v>0.1</v>
      </c>
      <c r="AI3" s="36">
        <f t="shared" si="5"/>
        <v>5.3949999999999996</v>
      </c>
      <c r="AJ3" s="34">
        <v>0.1</v>
      </c>
      <c r="AK3" s="36">
        <f t="shared" si="6"/>
        <v>5.3949999999999996</v>
      </c>
      <c r="AL3" s="34">
        <v>0.1</v>
      </c>
      <c r="AM3" s="36">
        <f t="shared" si="7"/>
        <v>5.3949999999999996</v>
      </c>
      <c r="AN3" s="36">
        <f t="shared" si="8"/>
        <v>0</v>
      </c>
      <c r="AO3" s="34">
        <v>8.43E-2</v>
      </c>
      <c r="AP3" s="36">
        <f t="shared" si="9"/>
        <v>4.5479849999999997</v>
      </c>
      <c r="AQ3" s="36">
        <f t="shared" si="10"/>
        <v>20.732984999999999</v>
      </c>
      <c r="AR3" s="36">
        <f t="shared" si="11"/>
        <v>48.4888845895522</v>
      </c>
      <c r="AS3" s="38">
        <f t="shared" si="12"/>
        <v>0.101225494169561</v>
      </c>
      <c r="AT3" s="34">
        <v>53.95</v>
      </c>
      <c r="AU3" s="36">
        <v>56.65</v>
      </c>
      <c r="AV3" s="34">
        <v>113.99</v>
      </c>
      <c r="AW3" s="38">
        <f t="shared" si="13"/>
        <v>0.50302658127905997</v>
      </c>
      <c r="AX3" s="34"/>
    </row>
    <row r="4" spans="1:50" ht="14.45" customHeight="1" x14ac:dyDescent="0.25">
      <c r="A4" s="26">
        <v>3</v>
      </c>
      <c r="B4" s="27"/>
      <c r="C4" s="27"/>
      <c r="D4" s="27" t="s">
        <v>4</v>
      </c>
      <c r="E4" s="27"/>
      <c r="F4" s="33" t="s">
        <v>67</v>
      </c>
      <c r="G4" s="33" t="s">
        <v>56</v>
      </c>
      <c r="H4" s="33" t="s">
        <v>66</v>
      </c>
      <c r="I4" s="33" t="s">
        <v>57</v>
      </c>
      <c r="J4" s="33" t="s">
        <v>64</v>
      </c>
      <c r="K4" s="33" t="s">
        <v>64</v>
      </c>
      <c r="L4" s="27" t="s">
        <v>6</v>
      </c>
      <c r="M4" s="34" t="s">
        <v>60</v>
      </c>
      <c r="N4" s="35" t="s">
        <v>55</v>
      </c>
      <c r="O4" s="34"/>
      <c r="P4" s="34"/>
      <c r="Q4" s="34" t="s">
        <v>49</v>
      </c>
      <c r="R4" s="36"/>
      <c r="S4" s="37">
        <v>19.989999999999998</v>
      </c>
      <c r="T4" s="34" t="s">
        <v>3</v>
      </c>
      <c r="U4" s="34">
        <v>79</v>
      </c>
      <c r="V4" s="34">
        <v>26.5</v>
      </c>
      <c r="W4" s="34">
        <v>18.5</v>
      </c>
      <c r="X4" s="34">
        <v>8</v>
      </c>
      <c r="Y4" s="35">
        <v>6</v>
      </c>
      <c r="Z4" s="36">
        <f t="shared" si="0"/>
        <v>3.872975E-2</v>
      </c>
      <c r="AA4" s="36">
        <f t="shared" si="1"/>
        <v>10379.617735719999</v>
      </c>
      <c r="AB4" s="34">
        <v>3300</v>
      </c>
      <c r="AC4" s="36">
        <f t="shared" si="2"/>
        <v>0.31793078358208798</v>
      </c>
      <c r="AD4" s="34" t="s">
        <v>53</v>
      </c>
      <c r="AE4" s="34">
        <v>0.38800000000000001</v>
      </c>
      <c r="AF4" s="36">
        <f t="shared" si="3"/>
        <v>7.7561200000000001</v>
      </c>
      <c r="AG4" s="36">
        <f t="shared" si="4"/>
        <v>28.0640507835821</v>
      </c>
      <c r="AH4" s="34">
        <v>0.1</v>
      </c>
      <c r="AI4" s="36">
        <f t="shared" si="5"/>
        <v>5.45</v>
      </c>
      <c r="AJ4" s="34">
        <v>0.1</v>
      </c>
      <c r="AK4" s="36">
        <f t="shared" si="6"/>
        <v>5.45</v>
      </c>
      <c r="AL4" s="34">
        <v>0.1</v>
      </c>
      <c r="AM4" s="36">
        <f t="shared" si="7"/>
        <v>5.45</v>
      </c>
      <c r="AN4" s="36">
        <f t="shared" si="8"/>
        <v>0</v>
      </c>
      <c r="AO4" s="34">
        <v>8.43E-2</v>
      </c>
      <c r="AP4" s="36">
        <f t="shared" si="9"/>
        <v>4.5943500000000004</v>
      </c>
      <c r="AQ4" s="36">
        <f t="shared" si="10"/>
        <v>20.94435</v>
      </c>
      <c r="AR4" s="36">
        <f t="shared" si="11"/>
        <v>49.008400783582097</v>
      </c>
      <c r="AS4" s="38">
        <f t="shared" si="12"/>
        <v>0.10076328837464001</v>
      </c>
      <c r="AT4" s="34">
        <v>54.5</v>
      </c>
      <c r="AU4" s="36">
        <v>57.23</v>
      </c>
      <c r="AV4" s="34">
        <v>114.99</v>
      </c>
      <c r="AW4" s="38">
        <f t="shared" si="13"/>
        <v>0.50230454822158499</v>
      </c>
      <c r="AX4" s="34"/>
    </row>
    <row r="5" spans="1:50" ht="14.45" customHeight="1" x14ac:dyDescent="0.25">
      <c r="A5" s="26">
        <v>4</v>
      </c>
      <c r="B5" s="27"/>
      <c r="C5" s="27"/>
      <c r="D5" s="27" t="s">
        <v>4</v>
      </c>
      <c r="E5" s="27"/>
      <c r="F5" s="33" t="s">
        <v>67</v>
      </c>
      <c r="G5" s="33" t="s">
        <v>56</v>
      </c>
      <c r="H5" s="33" t="s">
        <v>66</v>
      </c>
      <c r="I5" s="33" t="s">
        <v>57</v>
      </c>
      <c r="J5" s="33" t="s">
        <v>64</v>
      </c>
      <c r="K5" s="33" t="s">
        <v>64</v>
      </c>
      <c r="L5" s="27" t="s">
        <v>6</v>
      </c>
      <c r="M5" s="34" t="s">
        <v>61</v>
      </c>
      <c r="N5" s="35" t="s">
        <v>55</v>
      </c>
      <c r="O5" s="34"/>
      <c r="P5" s="34"/>
      <c r="Q5" s="34" t="s">
        <v>49</v>
      </c>
      <c r="R5" s="36"/>
      <c r="S5" s="37">
        <v>20.14</v>
      </c>
      <c r="T5" s="34" t="s">
        <v>3</v>
      </c>
      <c r="U5" s="34">
        <v>89</v>
      </c>
      <c r="V5" s="34">
        <v>26.5</v>
      </c>
      <c r="W5" s="34">
        <v>18.5</v>
      </c>
      <c r="X5" s="34">
        <v>8</v>
      </c>
      <c r="Y5" s="35">
        <v>6</v>
      </c>
      <c r="Z5" s="36">
        <f t="shared" si="0"/>
        <v>4.3632249999999997E-2</v>
      </c>
      <c r="AA5" s="36">
        <f t="shared" si="1"/>
        <v>9213.3685519312003</v>
      </c>
      <c r="AB5" s="34">
        <v>3300</v>
      </c>
      <c r="AC5" s="36">
        <f t="shared" si="2"/>
        <v>0.35817518656716402</v>
      </c>
      <c r="AD5" s="34" t="s">
        <v>53</v>
      </c>
      <c r="AE5" s="34">
        <v>0.38800000000000001</v>
      </c>
      <c r="AF5" s="36">
        <f t="shared" si="3"/>
        <v>7.8143200000000004</v>
      </c>
      <c r="AG5" s="36">
        <f t="shared" si="4"/>
        <v>28.312495186567201</v>
      </c>
      <c r="AH5" s="34">
        <v>0.1</v>
      </c>
      <c r="AI5" s="36">
        <f t="shared" si="5"/>
        <v>5.5</v>
      </c>
      <c r="AJ5" s="34">
        <v>0.1</v>
      </c>
      <c r="AK5" s="36">
        <f t="shared" si="6"/>
        <v>5.5</v>
      </c>
      <c r="AL5" s="34">
        <v>0.1</v>
      </c>
      <c r="AM5" s="36">
        <f t="shared" si="7"/>
        <v>5.5</v>
      </c>
      <c r="AN5" s="36">
        <f t="shared" si="8"/>
        <v>0</v>
      </c>
      <c r="AO5" s="34">
        <v>8.43E-2</v>
      </c>
      <c r="AP5" s="36">
        <f t="shared" si="9"/>
        <v>4.6364999999999998</v>
      </c>
      <c r="AQ5" s="36">
        <f t="shared" si="10"/>
        <v>21.136500000000002</v>
      </c>
      <c r="AR5" s="36">
        <f t="shared" si="11"/>
        <v>49.448995186567203</v>
      </c>
      <c r="AS5" s="38">
        <f t="shared" si="12"/>
        <v>0.100927360244233</v>
      </c>
      <c r="AT5" s="34">
        <v>55</v>
      </c>
      <c r="AU5" s="36">
        <v>57.75</v>
      </c>
      <c r="AV5" s="34">
        <v>115.99</v>
      </c>
      <c r="AW5" s="38">
        <f t="shared" si="13"/>
        <v>0.502112251056126</v>
      </c>
      <c r="AX5" s="34"/>
    </row>
    <row r="6" spans="1:50" ht="14.45" customHeight="1" x14ac:dyDescent="0.25">
      <c r="A6" s="26">
        <v>5</v>
      </c>
      <c r="B6" s="27"/>
      <c r="C6" s="27"/>
      <c r="D6" s="27" t="s">
        <v>4</v>
      </c>
      <c r="E6" s="27"/>
      <c r="F6" s="33" t="s">
        <v>67</v>
      </c>
      <c r="G6" s="33" t="s">
        <v>56</v>
      </c>
      <c r="H6" s="33" t="s">
        <v>66</v>
      </c>
      <c r="I6" s="33" t="s">
        <v>57</v>
      </c>
      <c r="J6" s="33" t="s">
        <v>64</v>
      </c>
      <c r="K6" s="33" t="s">
        <v>64</v>
      </c>
      <c r="L6" s="27" t="s">
        <v>6</v>
      </c>
      <c r="M6" s="34" t="s">
        <v>62</v>
      </c>
      <c r="N6" s="35" t="s">
        <v>55</v>
      </c>
      <c r="O6" s="34"/>
      <c r="P6" s="34"/>
      <c r="Q6" s="34" t="s">
        <v>49</v>
      </c>
      <c r="R6" s="36"/>
      <c r="S6" s="37">
        <v>20.28</v>
      </c>
      <c r="T6" s="34" t="s">
        <v>3</v>
      </c>
      <c r="U6" s="34">
        <v>96</v>
      </c>
      <c r="V6" s="34">
        <v>26.5</v>
      </c>
      <c r="W6" s="34">
        <v>18.5</v>
      </c>
      <c r="X6" s="34">
        <v>8</v>
      </c>
      <c r="Y6" s="35">
        <v>6</v>
      </c>
      <c r="Z6" s="36">
        <f t="shared" ref="Z6:Z7" si="14">IF(U6="","",U6*V6*W6/1000000)</f>
        <v>4.7064000000000002E-2</v>
      </c>
      <c r="AA6" s="36">
        <f t="shared" ref="AA6:AA7" si="15">IF(Y6="","",67/Z6*Y6)</f>
        <v>8541.5604283528792</v>
      </c>
      <c r="AB6" s="34">
        <v>3300</v>
      </c>
      <c r="AC6" s="36">
        <f t="shared" ref="AC6:AC7" si="16">IF(ISERROR(AB6/AA6),"",AB6/AA6)</f>
        <v>0.38634626865671701</v>
      </c>
      <c r="AD6" s="34" t="s">
        <v>53</v>
      </c>
      <c r="AE6" s="34">
        <v>0.38800000000000001</v>
      </c>
      <c r="AF6" s="36">
        <f t="shared" ref="AF6:AF7" si="17">IF(ISERROR(S6*AE6),"",S6*AE6)</f>
        <v>7.8686400000000001</v>
      </c>
      <c r="AG6" s="36">
        <f t="shared" ref="AG6:AG7" si="18">IF(ISERROR(S6+AC6+AF6),"",S6+AC6+AF6)</f>
        <v>28.534986268656699</v>
      </c>
      <c r="AH6" s="34">
        <v>0.1</v>
      </c>
      <c r="AI6" s="36">
        <f t="shared" ref="AI6:AI7" si="19">IF(ISERROR(AT6*AH6),"",AT6*AH6)</f>
        <v>5.5449999999999999</v>
      </c>
      <c r="AJ6" s="34">
        <v>0.1</v>
      </c>
      <c r="AK6" s="36">
        <f t="shared" ref="AK6:AK7" si="20">IF(ISERROR(AT6*AJ6),"",AT6*AJ6)</f>
        <v>5.5449999999999999</v>
      </c>
      <c r="AL6" s="34">
        <v>0.1</v>
      </c>
      <c r="AM6" s="36">
        <f t="shared" ref="AM6:AM7" si="21">IF(ISERROR(AT6*AL6),"",AT6*AL6)</f>
        <v>5.5449999999999999</v>
      </c>
      <c r="AN6" s="36">
        <f t="shared" si="8"/>
        <v>0</v>
      </c>
      <c r="AO6" s="34">
        <v>8.43E-2</v>
      </c>
      <c r="AP6" s="36">
        <f t="shared" ref="AP6:AP7" si="22">IF(ISERROR(AT6*AO6),"",AT6*AO6)</f>
        <v>4.6744349999999999</v>
      </c>
      <c r="AQ6" s="36">
        <f t="shared" ref="AQ6:AQ7" si="23">IF(ISERROR(AI6+AK6+AM6+AN6+AP6),"",AI6+AK6+AM6+AN6+AP6)</f>
        <v>21.309435000000001</v>
      </c>
      <c r="AR6" s="36">
        <f t="shared" ref="AR6:AR7" si="24">IF(ISERROR(AG6+AQ6),"",AG6+AQ6)</f>
        <v>49.844421268656703</v>
      </c>
      <c r="AS6" s="38">
        <f t="shared" ref="AS6:AS7" si="25">IF(ISERROR((AT6-AR6)/AT6),"",(AT6-AR6)/AT6)</f>
        <v>0.101092492900691</v>
      </c>
      <c r="AT6" s="34">
        <v>55.45</v>
      </c>
      <c r="AU6" s="36">
        <v>58.22</v>
      </c>
      <c r="AV6" s="34">
        <v>116.99</v>
      </c>
      <c r="AW6" s="38">
        <f t="shared" ref="AW6:AW7" si="26">IF(ISERROR((AV6-AU6)/AV6),"",(AV6-AU6)/AV6)</f>
        <v>0.50235062825882504</v>
      </c>
      <c r="AX6" s="34"/>
    </row>
    <row r="7" spans="1:50" ht="14.45" customHeight="1" x14ac:dyDescent="0.25">
      <c r="A7" s="26">
        <v>6</v>
      </c>
      <c r="B7" s="27"/>
      <c r="C7" s="27"/>
      <c r="D7" s="27" t="s">
        <v>4</v>
      </c>
      <c r="E7" s="27"/>
      <c r="F7" s="33" t="s">
        <v>67</v>
      </c>
      <c r="G7" s="33" t="s">
        <v>56</v>
      </c>
      <c r="H7" s="33" t="s">
        <v>66</v>
      </c>
      <c r="I7" s="33" t="s">
        <v>57</v>
      </c>
      <c r="J7" s="33" t="s">
        <v>64</v>
      </c>
      <c r="K7" s="33" t="s">
        <v>64</v>
      </c>
      <c r="L7" s="27" t="s">
        <v>6</v>
      </c>
      <c r="M7" s="34" t="s">
        <v>63</v>
      </c>
      <c r="N7" s="35" t="s">
        <v>55</v>
      </c>
      <c r="O7" s="34"/>
      <c r="P7" s="34"/>
      <c r="Q7" s="34" t="s">
        <v>49</v>
      </c>
      <c r="R7" s="36"/>
      <c r="S7" s="37">
        <v>21</v>
      </c>
      <c r="T7" s="34" t="s">
        <v>3</v>
      </c>
      <c r="U7" s="34">
        <v>99</v>
      </c>
      <c r="V7" s="34">
        <v>26.5</v>
      </c>
      <c r="W7" s="34">
        <v>18.5</v>
      </c>
      <c r="X7" s="34">
        <v>8</v>
      </c>
      <c r="Y7" s="35">
        <v>6</v>
      </c>
      <c r="Z7" s="36">
        <f t="shared" si="14"/>
        <v>4.8534750000000002E-2</v>
      </c>
      <c r="AA7" s="36">
        <f t="shared" si="15"/>
        <v>8282.7252638573409</v>
      </c>
      <c r="AB7" s="34">
        <v>3300</v>
      </c>
      <c r="AC7" s="36">
        <f t="shared" si="16"/>
        <v>0.398419589552239</v>
      </c>
      <c r="AD7" s="34" t="s">
        <v>53</v>
      </c>
      <c r="AE7" s="34">
        <v>0.38800000000000001</v>
      </c>
      <c r="AF7" s="36">
        <f t="shared" si="17"/>
        <v>8.1479999999999997</v>
      </c>
      <c r="AG7" s="36">
        <f t="shared" si="18"/>
        <v>29.546419589552201</v>
      </c>
      <c r="AH7" s="34">
        <v>0.1</v>
      </c>
      <c r="AI7" s="36">
        <f t="shared" si="19"/>
        <v>5.74</v>
      </c>
      <c r="AJ7" s="34">
        <v>0.1</v>
      </c>
      <c r="AK7" s="36">
        <f t="shared" si="20"/>
        <v>5.74</v>
      </c>
      <c r="AL7" s="34">
        <v>0.1</v>
      </c>
      <c r="AM7" s="36">
        <f t="shared" si="21"/>
        <v>5.74</v>
      </c>
      <c r="AN7" s="36">
        <f t="shared" si="8"/>
        <v>0</v>
      </c>
      <c r="AO7" s="34">
        <v>8.43E-2</v>
      </c>
      <c r="AP7" s="36">
        <f t="shared" si="22"/>
        <v>4.8388200000000001</v>
      </c>
      <c r="AQ7" s="36">
        <f t="shared" si="23"/>
        <v>22.058820000000001</v>
      </c>
      <c r="AR7" s="36">
        <f t="shared" si="24"/>
        <v>51.605239589552198</v>
      </c>
      <c r="AS7" s="38">
        <f t="shared" si="25"/>
        <v>0.1009540141193</v>
      </c>
      <c r="AT7" s="34">
        <v>57.4</v>
      </c>
      <c r="AU7" s="36">
        <v>60.27</v>
      </c>
      <c r="AV7" s="34">
        <v>120.99</v>
      </c>
      <c r="AW7" s="38">
        <f t="shared" si="26"/>
        <v>0.50185965782296005</v>
      </c>
      <c r="AX7" s="34"/>
    </row>
    <row r="8" spans="1:50" x14ac:dyDescent="0.25"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</row>
    <row r="9" spans="1:50" x14ac:dyDescent="0.25"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</row>
    <row r="10" spans="1:50" x14ac:dyDescent="0.25"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</row>
    <row r="11" spans="1:50" x14ac:dyDescent="0.25"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</row>
    <row r="12" spans="1:50" x14ac:dyDescent="0.25"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</row>
    <row r="13" spans="1:50" x14ac:dyDescent="0.25"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</row>
    <row r="14" spans="1:50" x14ac:dyDescent="0.25"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</row>
    <row r="15" spans="1:50" x14ac:dyDescent="0.25"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</row>
    <row r="16" spans="1:50" x14ac:dyDescent="0.25"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</row>
    <row r="17" spans="13:50" x14ac:dyDescent="0.25"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</row>
    <row r="18" spans="13:50" x14ac:dyDescent="0.25"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</row>
  </sheetData>
  <sheetProtection insertRows="0" deleteRows="0" sort="0"/>
  <protectedRanges>
    <protectedRange sqref="AT1 AO1 A8:J190 L8:AX190 A2:E7 G2:AX7" name="Range1"/>
    <protectedRange sqref="K8:K201" name="Range1_1"/>
    <protectedRange sqref="F2:F7" name="Range1_5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#REF!</xm:f>
          </x14:formula1>
          <xm:sqref>D2:D7</xm:sqref>
        </x14:dataValidation>
        <x14:dataValidation type="list" allowBlank="1" showInputMessage="1" showErrorMessage="1">
          <x14:formula1>
            <xm:f>#REF!</xm:f>
          </x14:formula1>
          <xm:sqref>L2:L7</xm:sqref>
        </x14:dataValidation>
        <x14:dataValidation type="list" allowBlank="1" showInputMessage="1" showErrorMessage="1">
          <x14:formula1>
            <xm:f>#REF!</xm:f>
          </x14:formula1>
          <xm:sqref>T2:T7</xm:sqref>
        </x14:dataValidation>
        <x14:dataValidation type="list" allowBlank="1" showInputMessage="1" showErrorMessage="1">
          <x14:formula1>
            <xm:f>#REF!</xm:f>
          </x14:formula1>
          <xm:sqref>E2:E7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2025-12-11T09:06:30Z</dcterms:modified>
</cp:coreProperties>
</file>