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" i="5" l="1"/>
  <c r="BE2" i="5" l="1"/>
  <c r="V2" i="5"/>
  <c r="BP2" i="5" l="1"/>
  <c r="BO2" i="5" s="1"/>
  <c r="BG2" i="5"/>
  <c r="BN2" i="5"/>
  <c r="AQ2" i="5"/>
  <c r="BR2" i="5" l="1"/>
  <c r="AL2" i="5" l="1"/>
  <c r="AN2" i="5" s="1"/>
  <c r="AR2" i="5" s="1"/>
  <c r="BQ2" i="5" s="1"/>
  <c r="AT2" i="5" l="1"/>
  <c r="AV2" i="5"/>
  <c r="AX2" i="5"/>
  <c r="BA2" i="5"/>
  <c r="BB2" i="5" l="1"/>
  <c r="BC2" i="5" s="1"/>
  <c r="BI2" i="5" l="1"/>
  <c r="BJ2" i="5" s="1"/>
  <c r="BD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T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V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X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A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B1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E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G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J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N1" authorId="0" shapeId="0">
      <text>
        <r>
          <rPr>
            <sz val="11"/>
            <rFont val="Calibri"/>
            <family val="2"/>
          </rPr>
          <t>=[Standard Price]</t>
        </r>
      </text>
    </comment>
    <comment ref="BO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R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<sst xmlns="http://schemas.openxmlformats.org/spreadsheetml/2006/main" count="83" uniqueCount="82">
  <si>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</si>
  <si>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</si>
  <si>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</si>
  <si>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</si>
  <si>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</si>
  <si>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</si>
  <si>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</si>
  <si>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</si>
  <si>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</si>
  <si>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</si>
  <si>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</si>
  <si>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</si>
  <si>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</si>
  <si>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</si>
  <si>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</si>
  <si>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</si>
  <si>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</si>
  <si>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</si>
  <si>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</si>
  <si>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</si>
  <si>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</si>
  <si>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</si>
  <si>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</si>
  <si>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</si>
  <si>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</si>
  <si>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</si>
  <si>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</si>
  <si>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</si>
  <si>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</si>
  <si>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</si>
  <si>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</si>
  <si>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</si>
  <si>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</si>
  <si>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</si>
  <si>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</si>
  <si>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</si>
  <si>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</si>
  <si>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</si>
  <si>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</si>
  <si>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</si>
  <si>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</si>
  <si>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</si>
  <si>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</si>
  <si>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</si>
  <si>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</si>
  <si>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</si>
  <si>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</si>
  <si>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</si>
  <si>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</si>
  <si>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</si>
  <si>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</si>
  <si>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</si>
  <si>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</si>
  <si>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</si>
  <si>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</si>
  <si>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</si>
  <si>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</si>
  <si>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</si>
  <si>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</si>
  <si>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</si>
  <si>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</si>
  <si>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</si>
  <si>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</si>
  <si>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</si>
  <si>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</si>
  <si>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</si>
  <si>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</si>
  <si>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</si>
  <si>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</si>
  <si>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</si>
  <si>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</si>
  <si>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</si>
  <si>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</si>
  <si>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</si>
  <si>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Pillow Cover</t>
    <phoneticPr fontId="11" type="noConversion"/>
  </si>
  <si>
    <t>14 x24"</t>
    <phoneticPr fontId="11" type="noConversion"/>
  </si>
  <si>
    <t>Linen</t>
    <phoneticPr fontId="11" type="noConversion"/>
  </si>
  <si>
    <t>6302.31.5010</t>
    <phoneticPr fontId="11" type="noConversion"/>
  </si>
  <si>
    <t>Front Fabric  and GSM: COTTON FLAX (75% Cotton,25% Flax and 140 GSM), APPLIQUE- Cotton Velvet (320GSM)
Front Lining: COTTON SHEETING (120GSM)NATURAL WASHED
Back Fabric  and GSM: COTTON FLAX (75% Cotton,25% FLAX and 140GSM)/SOLID DYED
Edge : KNIFE EDGE. Zipper: LOGO EMBOSSED ZIPPER
Package: Hangtag+PE bag+mailer bag.  30pc in 5ply carton</t>
    <phoneticPr fontId="11" type="noConversion"/>
  </si>
  <si>
    <t>Lily Starfish</t>
    <phoneticPr fontId="11" type="noConversion"/>
  </si>
  <si>
    <t>Cotton Flax</t>
    <phoneticPr fontId="11" type="noConversion"/>
  </si>
  <si>
    <t>HHD21-2017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</si>
</sst>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0" fontId="3" fillId="0" borderId="4" xfId="4" applyBorder="1"/>
    <xf numFmtId="181" fontId="3" fillId="0" borderId="1" xfId="4" applyNumberFormat="1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84" fontId="3" fillId="0" borderId="1" xfId="4" applyNumberFormat="1" applyBorder="1"/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3" fontId="3" fillId="0" borderId="4" xfId="4" applyNumberFormat="1" applyBorder="1"/>
    <xf numFmtId="183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2" fontId="3" fillId="0" borderId="4" xfId="4" applyNumberFormat="1" applyBorder="1"/>
    <xf numFmtId="10" fontId="9" fillId="3" borderId="5" xfId="1" applyNumberFormat="1" applyFont="1" applyFill="1" applyBorder="1" applyAlignment="1">
      <alignment wrapText="1"/>
    </xf>
    <xf numFmtId="10" fontId="3" fillId="2" borderId="5" xfId="4" applyNumberFormat="1" applyFill="1" applyBorder="1"/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2"/>
  <sheetViews>
    <sheetView tabSelected="1" zoomScaleNormal="100" workbookViewId="0">
      <selection activeCell="G8" sqref="A7:G8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140625" style="2" customWidth="1"/>
    <col min="7" max="7" width="11.57031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4" width="8.85546875" style="2" customWidth="1"/>
    <col min="15" max="15" width="12.5703125" style="2" bestFit="1" customWidth="1"/>
    <col min="16" max="16" width="8.85546875" style="2" customWidth="1"/>
    <col min="17" max="17" width="8.85546875" style="5" customWidth="1"/>
    <col min="18" max="18" width="11.140625" style="5" customWidth="1"/>
    <col min="19" max="19" width="9.42578125" style="2" customWidth="1"/>
    <col min="20" max="20" width="11.7109375" style="34" customWidth="1"/>
    <col min="21" max="21" width="8.140625" style="36" customWidth="1"/>
    <col min="22" max="23" width="8.7109375" style="33" customWidth="1"/>
    <col min="24" max="24" width="12.42578125" style="36" customWidth="1"/>
    <col min="25" max="25" width="9.85546875" style="36" customWidth="1"/>
    <col min="26" max="26" width="9" style="36" customWidth="1"/>
    <col min="27" max="27" width="6.28515625" style="34" customWidth="1"/>
    <col min="28" max="28" width="10.140625" style="33" customWidth="1"/>
    <col min="29" max="29" width="8.140625" style="33" customWidth="1"/>
    <col min="30" max="30" width="9.85546875" style="34" customWidth="1"/>
    <col min="31" max="32" width="7.85546875" style="2" customWidth="1"/>
    <col min="33" max="33" width="9" style="36" customWidth="1"/>
    <col min="34" max="34" width="9" style="34" customWidth="1"/>
    <col min="35" max="35" width="9" style="33" customWidth="1"/>
    <col min="36" max="36" width="10" style="45" customWidth="1"/>
    <col min="37" max="37" width="9" style="5" customWidth="1"/>
    <col min="38" max="38" width="14.140625" style="2" customWidth="1"/>
    <col min="39" max="39" width="8.42578125" style="4" customWidth="1"/>
    <col min="40" max="40" width="10.7109375" style="5" customWidth="1"/>
    <col min="41" max="41" width="11.28515625" style="5" customWidth="1"/>
    <col min="42" max="42" width="11.5703125" style="5" customWidth="1"/>
    <col min="43" max="43" width="8.28515625" style="5" customWidth="1"/>
    <col min="44" max="44" width="11.5703125" style="4" customWidth="1"/>
    <col min="45" max="45" width="10.85546875" style="5" customWidth="1"/>
    <col min="46" max="46" width="8.140625" style="4" customWidth="1"/>
    <col min="47" max="47" width="9.140625" style="5" customWidth="1"/>
    <col min="48" max="48" width="8.140625" style="4" customWidth="1"/>
    <col min="49" max="49" width="9.28515625" style="5" customWidth="1"/>
    <col min="50" max="50" width="6.85546875" style="5" customWidth="1"/>
    <col min="51" max="51" width="9.140625" style="5" customWidth="1"/>
    <col min="52" max="52" width="7.42578125" style="5" customWidth="1"/>
    <col min="53" max="53" width="7.7109375" style="5" customWidth="1"/>
    <col min="54" max="54" width="11.42578125" style="5" customWidth="1"/>
    <col min="55" max="55" width="11.85546875" style="2" customWidth="1"/>
    <col min="56" max="56" width="11.28515625" style="39" customWidth="1"/>
    <col min="57" max="57" width="9.85546875" style="5" customWidth="1"/>
    <col min="58" max="58" width="15" style="4" customWidth="1"/>
    <col min="59" max="59" width="10.140625" style="5" customWidth="1"/>
    <col min="60" max="60" width="8.85546875" style="5" customWidth="1"/>
    <col min="61" max="61" width="10.85546875" style="5" customWidth="1"/>
    <col min="62" max="62" width="8.140625" style="4" customWidth="1"/>
    <col min="63" max="65" width="10.42578125" style="5" customWidth="1"/>
    <col min="66" max="66" width="12.42578125" style="2" customWidth="1"/>
    <col min="67" max="67" width="10.42578125" style="2" customWidth="1"/>
    <col min="68" max="68" width="9.5703125" style="2" customWidth="1"/>
    <col min="69" max="69" width="13.42578125" style="2" customWidth="1"/>
    <col min="70" max="70" width="13.42578125" style="4" customWidth="1"/>
    <col min="71" max="16384" width="9.140625" style="2"/>
  </cols>
  <sheetData>
    <row r="1" spans="1:70" ht="57.95" customHeight="1">
      <c r="A1" s="6" t="s">
        <v>7</v>
      </c>
      <c r="B1" s="6" t="s">
        <v>8</v>
      </c>
      <c r="C1" s="7" t="s">
        <v>9</v>
      </c>
      <c r="D1" s="8" t="s">
        <v>1</v>
      </c>
      <c r="E1" s="8" t="s">
        <v>3</v>
      </c>
      <c r="F1" s="9" t="s">
        <v>10</v>
      </c>
      <c r="G1" s="7" t="s">
        <v>11</v>
      </c>
      <c r="H1" s="10" t="s">
        <v>12</v>
      </c>
      <c r="I1" s="10" t="s">
        <v>13</v>
      </c>
      <c r="J1" s="10" t="s">
        <v>14</v>
      </c>
      <c r="K1" s="46" t="s">
        <v>45</v>
      </c>
      <c r="L1" s="10" t="s">
        <v>15</v>
      </c>
      <c r="M1" s="10" t="s">
        <v>16</v>
      </c>
      <c r="N1" s="7" t="s">
        <v>44</v>
      </c>
      <c r="O1" s="7" t="s">
        <v>17</v>
      </c>
      <c r="P1" s="7" t="s">
        <v>18</v>
      </c>
      <c r="Q1" s="7" t="s">
        <v>42</v>
      </c>
      <c r="R1" s="69" t="s">
        <v>71</v>
      </c>
      <c r="S1" s="10" t="s">
        <v>19</v>
      </c>
      <c r="T1" s="13" t="s">
        <v>39</v>
      </c>
      <c r="U1" s="49" t="s">
        <v>41</v>
      </c>
      <c r="V1" s="65" t="s">
        <v>65</v>
      </c>
      <c r="W1" s="50" t="s">
        <v>47</v>
      </c>
      <c r="X1" s="63" t="s">
        <v>46</v>
      </c>
      <c r="Y1" s="11" t="s">
        <v>2</v>
      </c>
      <c r="Z1" s="35" t="s">
        <v>20</v>
      </c>
      <c r="AA1" s="35" t="s">
        <v>21</v>
      </c>
      <c r="AB1" s="35" t="s">
        <v>22</v>
      </c>
      <c r="AC1" s="70" t="s">
        <v>72</v>
      </c>
      <c r="AD1" s="13" t="s">
        <v>23</v>
      </c>
      <c r="AE1" s="43" t="s">
        <v>24</v>
      </c>
      <c r="AF1" s="68" t="s">
        <v>70</v>
      </c>
      <c r="AG1" s="35" t="s">
        <v>66</v>
      </c>
      <c r="AH1" s="35" t="s">
        <v>67</v>
      </c>
      <c r="AI1" s="35" t="s">
        <v>68</v>
      </c>
      <c r="AJ1" s="12" t="s">
        <v>69</v>
      </c>
      <c r="AK1" s="14" t="s">
        <v>25</v>
      </c>
      <c r="AL1" s="15" t="s">
        <v>26</v>
      </c>
      <c r="AM1" s="6" t="s">
        <v>27</v>
      </c>
      <c r="AN1" s="16" t="s">
        <v>28</v>
      </c>
      <c r="AO1" s="6" t="s">
        <v>29</v>
      </c>
      <c r="AP1" s="17" t="s">
        <v>30</v>
      </c>
      <c r="AQ1" s="18" t="s">
        <v>31</v>
      </c>
      <c r="AR1" s="16" t="s">
        <v>32</v>
      </c>
      <c r="AS1" s="17" t="s">
        <v>33</v>
      </c>
      <c r="AT1" s="16" t="s">
        <v>34</v>
      </c>
      <c r="AU1" s="17" t="s">
        <v>35</v>
      </c>
      <c r="AV1" s="16" t="s">
        <v>36</v>
      </c>
      <c r="AW1" s="17" t="s">
        <v>52</v>
      </c>
      <c r="AX1" s="16" t="s">
        <v>51</v>
      </c>
      <c r="AY1" s="38" t="s">
        <v>48</v>
      </c>
      <c r="AZ1" s="17" t="s">
        <v>49</v>
      </c>
      <c r="BA1" s="16" t="s">
        <v>50</v>
      </c>
      <c r="BB1" s="16" t="s">
        <v>37</v>
      </c>
      <c r="BC1" s="40" t="s">
        <v>38</v>
      </c>
      <c r="BD1" s="19" t="s">
        <v>43</v>
      </c>
      <c r="BE1" s="66" t="s">
        <v>53</v>
      </c>
      <c r="BF1" s="53" t="s">
        <v>55</v>
      </c>
      <c r="BG1" s="16" t="s">
        <v>56</v>
      </c>
      <c r="BH1" s="55" t="s">
        <v>57</v>
      </c>
      <c r="BI1" s="40" t="s">
        <v>58</v>
      </c>
      <c r="BJ1" s="72" t="s">
        <v>59</v>
      </c>
      <c r="BK1" s="58" t="s">
        <v>54</v>
      </c>
      <c r="BL1" s="58" t="s">
        <v>73</v>
      </c>
      <c r="BM1" s="57"/>
      <c r="BN1" s="60" t="s">
        <v>60</v>
      </c>
      <c r="BO1" s="61" t="s">
        <v>62</v>
      </c>
      <c r="BP1" s="60" t="s">
        <v>61</v>
      </c>
      <c r="BQ1" s="61" t="s">
        <v>64</v>
      </c>
      <c r="BR1" s="62" t="s">
        <v>63</v>
      </c>
    </row>
    <row r="2" spans="1:70" s="32" customFormat="1">
      <c r="A2" s="20">
        <v>1</v>
      </c>
      <c r="B2" s="21"/>
      <c r="C2" s="21"/>
      <c r="D2" s="21" t="s">
        <v>5</v>
      </c>
      <c r="E2" s="21"/>
      <c r="F2" s="21" t="s">
        <v>40</v>
      </c>
      <c r="G2" s="22" t="s">
        <v>79</v>
      </c>
      <c r="H2" s="21" t="s">
        <v>74</v>
      </c>
      <c r="I2" s="21" t="s">
        <v>74</v>
      </c>
      <c r="J2" s="20" t="s">
        <v>78</v>
      </c>
      <c r="K2" s="41" t="s">
        <v>80</v>
      </c>
      <c r="L2" s="21" t="s">
        <v>75</v>
      </c>
      <c r="M2" s="21" t="s">
        <v>76</v>
      </c>
      <c r="N2" s="41"/>
      <c r="O2" s="48" t="s">
        <v>81</v>
      </c>
      <c r="P2" s="48"/>
      <c r="Q2" s="21"/>
      <c r="R2" s="41"/>
      <c r="S2" s="21" t="s">
        <v>6</v>
      </c>
      <c r="T2" s="23">
        <v>300</v>
      </c>
      <c r="U2" s="37"/>
      <c r="V2" s="64">
        <f>IF(W2="","",X2*W2)</f>
        <v>42.93</v>
      </c>
      <c r="W2" s="51">
        <v>7.95</v>
      </c>
      <c r="X2" s="31">
        <v>5.4</v>
      </c>
      <c r="Y2" s="21" t="s">
        <v>4</v>
      </c>
      <c r="Z2" s="42">
        <v>33</v>
      </c>
      <c r="AA2" s="42">
        <v>37</v>
      </c>
      <c r="AB2" s="42">
        <v>38</v>
      </c>
      <c r="AC2" s="71">
        <v>9.5</v>
      </c>
      <c r="AD2" s="23">
        <v>30</v>
      </c>
      <c r="AE2" s="44">
        <f>IF(Z2="","",Z2*AA2*AB2/1000000)</f>
        <v>4.5999999999999999E-2</v>
      </c>
      <c r="AF2" s="67" t="s">
        <v>0</v>
      </c>
      <c r="AG2" s="42">
        <v>13</v>
      </c>
      <c r="AH2" s="42">
        <v>14.5</v>
      </c>
      <c r="AI2" s="42">
        <v>0.4</v>
      </c>
      <c r="AJ2" s="24">
        <v>0.2</v>
      </c>
      <c r="AK2" s="24">
        <v>65</v>
      </c>
      <c r="AL2" s="25">
        <f t="shared" ref="AL2" si="0">IF(AD2="","",AK2/AE2*AD2)</f>
        <v>42391</v>
      </c>
      <c r="AM2" s="26">
        <v>3500</v>
      </c>
      <c r="AN2" s="27">
        <f>IF(ISERROR(AM2/AL2),"",AM2/AL2)</f>
        <v>0.08</v>
      </c>
      <c r="AO2" s="21" t="s">
        <v>77</v>
      </c>
      <c r="AP2" s="28">
        <v>0.70899999999999996</v>
      </c>
      <c r="AQ2" s="27">
        <f t="shared" ref="AQ2" si="1">IF(ISERROR(X2*AP2),"",X2*AP2)</f>
        <v>3.83</v>
      </c>
      <c r="AR2" s="27">
        <f t="shared" ref="AR2" si="2">IF(ISERROR(X2+AN2+AQ2),"",X2+AN2+AQ2)</f>
        <v>9.31</v>
      </c>
      <c r="AS2" s="29">
        <v>0.1</v>
      </c>
      <c r="AT2" s="27">
        <f>IF(ISERROR(BE2*AS2),"",BE2*AS2)</f>
        <v>2</v>
      </c>
      <c r="AU2" s="29">
        <v>0.15</v>
      </c>
      <c r="AV2" s="27">
        <f>IF(ISERROR(BE2*AU2),"",BE2*AU2)</f>
        <v>3</v>
      </c>
      <c r="AW2" s="29">
        <v>0.1</v>
      </c>
      <c r="AX2" s="27">
        <f>IF(ISERROR(BE2*AW2),"",BE2*AW2)</f>
        <v>2</v>
      </c>
      <c r="AY2" s="31"/>
      <c r="AZ2" s="29">
        <v>0</v>
      </c>
      <c r="BA2" s="27">
        <f>IF(ISERROR(BE2*AZ2),"",BE2*AZ2)</f>
        <v>0</v>
      </c>
      <c r="BB2" s="27">
        <f>IF(ISERROR(AT2+AV2+AX2+BA2),"",AT2+AV2+AX2+BA2)</f>
        <v>7</v>
      </c>
      <c r="BC2" s="27">
        <f t="shared" ref="BC2" si="3">IF(ISERROR(AR2+BB2),"",AR2+BB2)</f>
        <v>16.309999999999999</v>
      </c>
      <c r="BD2" s="30">
        <f t="shared" ref="BD2" si="4">IF(ISERROR((BE2-BC2)/BE2),"",(BE2-BC2)/BE2)</f>
        <v>0.1845</v>
      </c>
      <c r="BE2" s="27">
        <f>IF(BK2="","",BK2*(1-BL2))</f>
        <v>20</v>
      </c>
      <c r="BF2" s="54">
        <v>0.3</v>
      </c>
      <c r="BG2" s="27">
        <f>IF(BF2="","",BK2*BF2)</f>
        <v>15</v>
      </c>
      <c r="BH2" s="47">
        <v>5</v>
      </c>
      <c r="BI2" s="27">
        <f>IF(ISERROR(BC2+BG2+BH2),"",BC2+BG2+BH2)</f>
        <v>36.31</v>
      </c>
      <c r="BJ2" s="73">
        <f>IF(BK2="","",(BK2-BI2)/BK2)</f>
        <v>0.2737</v>
      </c>
      <c r="BK2" s="47">
        <v>49.99</v>
      </c>
      <c r="BL2" s="54">
        <v>0.6</v>
      </c>
      <c r="BM2" s="3"/>
      <c r="BN2" s="52">
        <f>BE2</f>
        <v>20</v>
      </c>
      <c r="BO2" s="59">
        <f>IF(BP2="","",CEILING(BP2/0.9 - 0.01, 10) - 0.01)</f>
        <v>59.99</v>
      </c>
      <c r="BP2" s="52">
        <f>IF(BK2="","",BK2)</f>
        <v>49.99</v>
      </c>
      <c r="BQ2" s="56">
        <f>IF(BN2="","",(BN2-AR2)/BN2)</f>
        <v>0.53449999999999998</v>
      </c>
      <c r="BR2" s="56">
        <f>IF(BO2="","",(BO2-BN2)/BO2)</f>
        <v>0.66659999999999997</v>
      </c>
    </row>
  </sheetData>
  <sheetProtection insertRows="0" deleteRows="0" sort="0"/>
  <protectedRanges>
    <protectedRange sqref="A3:B85 D3:E85 C3:C84 AN2 F3:S84 AE2:AF2 AK2:AL2 BJ2 V2:Y2 L2:S2 A2:J2 AQ2:BH2 U3:BB84" name="Range1"/>
    <protectedRange sqref="AG2:AJ2 Z2:AC2" name="Range1_2"/>
    <protectedRange sqref="AM2" name="Range1_3"/>
    <protectedRange sqref="AO2:AP2" name="Range1_4"/>
    <protectedRange sqref="T2" name="Range1_6"/>
    <protectedRange sqref="K2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S2</xm:sqref>
        </x14:dataValidation>
        <x14:dataValidation type="list" allowBlank="1" showInputMessage="1" showErrorMessage="1">
          <x14:formula1>
            <xm:f>#REF!</xm:f>
          </x14:formula1>
          <xm:sqref>Y2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  <x14:dataValidation type="list" allowBlank="1" showInputMessage="1" showErrorMessage="1">
          <x14:formula1>
            <xm:f>#REF!</xm:f>
          </x14:formula1>
          <xm:sqref>AF2 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2025-12-15T04:37:21Z</dcterms:modified>
</cp:coreProperties>
</file>