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ABD86A9-E312-4761-B1C3-BDE170BE90DD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0" i="36" l="1"/>
  <c r="AZ3" i="36" l="1"/>
  <c r="AZ5" i="36" s="1"/>
  <c r="AZ7" i="36" s="1"/>
  <c r="AZ9" i="36" s="1"/>
  <c r="AN9" i="36" s="1"/>
  <c r="AZ2" i="36"/>
  <c r="AZ4" i="36" s="1"/>
  <c r="AZ6" i="36" s="1"/>
  <c r="AZ8" i="36" s="1"/>
  <c r="AP9" i="36"/>
  <c r="AG9" i="36"/>
  <c r="AB9" i="36"/>
  <c r="AD9" i="36" s="1"/>
  <c r="Z9" i="36"/>
  <c r="AH9" i="36" l="1"/>
  <c r="AZ10" i="36"/>
  <c r="AS9" i="36"/>
  <c r="AL9" i="36"/>
  <c r="AV9" i="36"/>
  <c r="AJ9" i="36"/>
  <c r="BD9" i="36"/>
  <c r="BD2" i="36"/>
  <c r="Z8" i="36"/>
  <c r="AB8" i="36" s="1"/>
  <c r="AD8" i="36" s="1"/>
  <c r="AW9" i="36" l="1"/>
  <c r="AS2" i="36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BD10" i="36" s="1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 l="1"/>
  <c r="AY7" i="36"/>
  <c r="AP8" i="36"/>
  <c r="AW8" i="36" s="1"/>
  <c r="AX8" i="36" s="1"/>
  <c r="AY8" i="36" s="1"/>
  <c r="AG8" i="36"/>
  <c r="AH8" i="36" s="1"/>
  <c r="BC8" i="36" l="1"/>
  <c r="BC10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<sst xmlns="http://schemas.openxmlformats.org/spreadsheetml/2006/main" count="172" uniqueCount="92">
  <si>
    <t>Item Description</t>
  </si>
  <si>
    <t>LDP Cost $</t>
  </si>
  <si>
    <t>Total Load $</t>
  </si>
  <si>
    <t>Duty Rate</t>
  </si>
  <si>
    <t>JLA DI Price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</si>
  <si>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</si>
  <si>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</si>
  <si>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</si>
  <si>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</si>
  <si>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</si>
  <si>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</si>
  <si>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</si>
  <si>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</si>
  <si>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</si>
  <si>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</si>
  <si>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</si>
  <si>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</si>
  <si>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</si>
  <si>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</si>
  <si>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</si>
  <si>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</si>
  <si>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</si>
  <si>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</si>
  <si>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</si>
  <si>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</si>
  <si>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</si>
  <si>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</si>
  <si>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</si>
  <si>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</si>
  <si>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</si>
  <si>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</si>
  <si>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</si>
  <si>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</si>
  <si>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</si>
  <si>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</si>
  <si>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</si>
  <si>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</si>
  <si>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</si>
  <si>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</si>
  <si>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</si>
  <si>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</si>
  <si>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</si>
  <si>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</si>
  <si>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</si>
  <si>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</si>
  <si>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</si>
  <si>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</si>
  <si>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</si>
  <si>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</si>
  <si>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</si>
  <si>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</si>
  <si>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</si>
  <si>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</si>
  <si>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</si>
  <si>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</si>
  <si>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</si>
  <si>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</si>
  <si>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</si>
  <si>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Customer Item#</t>
  </si>
  <si>
    <t>Additional Customer Item#</t>
  </si>
  <si>
    <t>Additional Customer Price</t>
  </si>
  <si>
    <t>TWIN: 66X96"/20x30"(1)/39X75+14"</t>
    <phoneticPr fontId="74" type="noConversion"/>
  </si>
  <si>
    <t>Full: 81X96"/20x30"(2)/54X75"+14"</t>
    <phoneticPr fontId="74" type="noConversion"/>
  </si>
  <si>
    <t>85gsm printed microfiber</t>
    <phoneticPr fontId="73" type="noConversion"/>
  </si>
  <si>
    <t>85grams printed microfiber BTS sheet set with self bag</t>
    <phoneticPr fontId="73" type="noConversion"/>
  </si>
  <si>
    <t>Printed Microfiber Sheets</t>
    <phoneticPr fontId="73" type="noConversion"/>
  </si>
  <si>
    <t>Bow Toss</t>
    <phoneticPr fontId="73" type="noConversion"/>
  </si>
  <si>
    <t>Daisies</t>
    <phoneticPr fontId="73" type="noConversion"/>
  </si>
  <si>
    <t>Floral Stripe</t>
    <phoneticPr fontId="73" type="noConversion"/>
  </si>
  <si>
    <t>Window Pane</t>
    <phoneticPr fontId="73" type="noConversion"/>
  </si>
  <si>
    <t>6302.22.2020</t>
    <phoneticPr fontId="73" type="noConversion"/>
  </si>
  <si>
    <t>Kirkton House</t>
    <phoneticPr fontId="73" type="noConversion"/>
  </si>
  <si>
    <t>TWIN: 66X96"/20x30"(1)/39X75+14"4sets                                                                             Full: 81X96"/20x30"(2)/54X75"+14" 4sets</t>
    <phoneticPr fontId="74" type="noConversion"/>
  </si>
  <si>
    <t>Assortment</t>
    <phoneticPr fontId="73" type="noConversion"/>
  </si>
  <si>
    <t>Carton</t>
    <phoneticPr fontId="73" type="noConversion"/>
  </si>
  <si>
    <t>4069365779750</t>
  </si>
  <si>
    <t>4069365779729</t>
  </si>
  <si>
    <t>4069365779767</t>
  </si>
  <si>
    <t>4069365779736</t>
  </si>
  <si>
    <t>4069365779774</t>
  </si>
  <si>
    <t>4069365779743</t>
  </si>
  <si>
    <t>4069365779781</t>
  </si>
  <si>
    <t>4069365779927</t>
    <phoneticPr fontId="73" type="noConversion"/>
  </si>
  <si>
    <t>ALD20-1809</t>
    <phoneticPr fontId="75" type="noConversion"/>
  </si>
  <si>
    <t>ALD20-1810</t>
  </si>
  <si>
    <t>ALD20-1811</t>
  </si>
  <si>
    <t>ALD20-1812</t>
  </si>
  <si>
    <t>ALD20-1813</t>
  </si>
  <si>
    <t>ALD20-1814</t>
  </si>
  <si>
    <t>ALD20-1815</t>
  </si>
  <si>
    <t>ALD20-1816</t>
  </si>
  <si>
    <t>ALD90-1817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</si>
</sst>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9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b/>
      <sz val="12"/>
      <color theme="1"/>
      <name val="宋体"/>
      <family val="2"/>
      <scheme val="minor"/>
    </font>
    <font>
      <b/>
      <sz val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6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7" fontId="5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87">
    <xf numFmtId="0" fontId="0" fillId="0" borderId="0" xfId="0"/>
    <xf numFmtId="182" fontId="49" fillId="0" borderId="11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2" fontId="70" fillId="0" borderId="0" xfId="1407" applyNumberFormat="1" applyAlignment="1">
      <alignment wrapText="1"/>
    </xf>
    <xf numFmtId="182" fontId="70" fillId="0" borderId="11" xfId="1407" applyNumberFormat="1" applyBorder="1" applyAlignment="1">
      <alignment wrapText="1"/>
    </xf>
    <xf numFmtId="0" fontId="71" fillId="0" borderId="11" xfId="1407" applyFont="1" applyBorder="1" applyAlignment="1">
      <alignment horizontal="center" wrapText="1"/>
    </xf>
    <xf numFmtId="0" fontId="71" fillId="29" borderId="11" xfId="1407" applyFont="1" applyFill="1" applyBorder="1" applyAlignment="1">
      <alignment horizontal="center" wrapText="1"/>
    </xf>
    <xf numFmtId="0" fontId="72" fillId="29" borderId="11" xfId="1407" applyFont="1" applyFill="1" applyBorder="1" applyAlignment="1">
      <alignment horizontal="center" wrapText="1"/>
    </xf>
    <xf numFmtId="0" fontId="72" fillId="25" borderId="11" xfId="1407" applyFont="1" applyFill="1" applyBorder="1" applyAlignment="1">
      <alignment horizontal="center" wrapText="1"/>
    </xf>
    <xf numFmtId="0" fontId="71" fillId="25" borderId="11" xfId="1407" applyFont="1" applyFill="1" applyBorder="1" applyAlignment="1">
      <alignment horizontal="center" wrapText="1"/>
    </xf>
    <xf numFmtId="182" fontId="71" fillId="27" borderId="12" xfId="1407" applyNumberFormat="1" applyFont="1" applyFill="1" applyBorder="1" applyAlignment="1">
      <alignment horizontal="center" wrapText="1"/>
    </xf>
    <xf numFmtId="182" fontId="71" fillId="30" borderId="12" xfId="1407" applyNumberFormat="1" applyFont="1" applyFill="1" applyBorder="1" applyAlignment="1">
      <alignment horizontal="center" wrapText="1"/>
    </xf>
    <xf numFmtId="0" fontId="72" fillId="0" borderId="11" xfId="1407" applyFont="1" applyBorder="1" applyAlignment="1">
      <alignment horizontal="center" wrapText="1"/>
    </xf>
    <xf numFmtId="186" fontId="71" fillId="0" borderId="11" xfId="1407" applyNumberFormat="1" applyFont="1" applyBorder="1" applyAlignment="1">
      <alignment horizontal="center" wrapText="1"/>
    </xf>
    <xf numFmtId="2" fontId="71" fillId="0" borderId="11" xfId="1407" applyNumberFormat="1" applyFont="1" applyBorder="1" applyAlignment="1">
      <alignment horizontal="center" wrapText="1"/>
    </xf>
    <xf numFmtId="1" fontId="71" fillId="0" borderId="11" xfId="1407" applyNumberFormat="1" applyFont="1" applyBorder="1" applyAlignment="1">
      <alignment horizontal="center" wrapText="1"/>
    </xf>
    <xf numFmtId="2" fontId="49" fillId="0" borderId="11" xfId="1289" applyNumberFormat="1" applyFont="1" applyBorder="1" applyAlignment="1">
      <alignment wrapText="1"/>
    </xf>
    <xf numFmtId="2" fontId="48" fillId="0" borderId="11" xfId="1289" applyNumberFormat="1" applyFont="1" applyBorder="1" applyAlignment="1">
      <alignment wrapText="1"/>
    </xf>
    <xf numFmtId="1" fontId="49" fillId="0" borderId="11" xfId="1289" applyNumberFormat="1" applyFont="1" applyBorder="1" applyAlignment="1">
      <alignment wrapText="1"/>
    </xf>
    <xf numFmtId="10" fontId="71" fillId="0" borderId="11" xfId="1407" applyNumberFormat="1" applyFont="1" applyBorder="1" applyAlignment="1">
      <alignment horizontal="center" wrapText="1"/>
    </xf>
    <xf numFmtId="182" fontId="49" fillId="25" borderId="11" xfId="1289" applyNumberFormat="1" applyFont="1" applyFill="1" applyBorder="1" applyAlignment="1">
      <alignment wrapText="1"/>
    </xf>
    <xf numFmtId="182" fontId="48" fillId="0" borderId="11" xfId="1289" applyNumberFormat="1" applyFont="1" applyBorder="1" applyAlignment="1">
      <alignment wrapText="1"/>
    </xf>
    <xf numFmtId="182" fontId="49" fillId="28" borderId="11" xfId="1289" applyNumberFormat="1" applyFont="1" applyFill="1" applyBorder="1" applyAlignment="1">
      <alignment wrapText="1"/>
    </xf>
    <xf numFmtId="10" fontId="49" fillId="28" borderId="11" xfId="1289" applyNumberFormat="1" applyFont="1" applyFill="1" applyBorder="1" applyAlignment="1">
      <alignment wrapText="1"/>
    </xf>
    <xf numFmtId="182" fontId="48" fillId="31" borderId="11" xfId="1289" applyNumberFormat="1" applyFont="1" applyFill="1" applyBorder="1" applyAlignment="1">
      <alignment wrapText="1"/>
    </xf>
    <xf numFmtId="0" fontId="70" fillId="0" borderId="11" xfId="1407" applyBorder="1" applyAlignment="1">
      <alignment horizontal="center"/>
    </xf>
    <xf numFmtId="0" fontId="70" fillId="0" borderId="11" xfId="1407" applyBorder="1"/>
    <xf numFmtId="182" fontId="70" fillId="0" borderId="12" xfId="1407" applyNumberFormat="1" applyBorder="1"/>
    <xf numFmtId="2" fontId="70" fillId="0" borderId="11" xfId="1407" applyNumberFormat="1" applyBorder="1"/>
    <xf numFmtId="1" fontId="70" fillId="0" borderId="11" xfId="1407" applyNumberFormat="1" applyBorder="1"/>
    <xf numFmtId="2" fontId="70" fillId="26" borderId="11" xfId="1407" applyNumberFormat="1" applyFill="1" applyBorder="1"/>
    <xf numFmtId="1" fontId="70" fillId="26" borderId="11" xfId="1407" applyNumberFormat="1" applyFill="1" applyBorder="1"/>
    <xf numFmtId="3" fontId="70" fillId="0" borderId="11" xfId="1407" applyNumberFormat="1" applyBorder="1"/>
    <xf numFmtId="182" fontId="70" fillId="26" borderId="11" xfId="1407" applyNumberFormat="1" applyFill="1" applyBorder="1"/>
    <xf numFmtId="181" fontId="70" fillId="0" borderId="11" xfId="1407" applyNumberFormat="1" applyBorder="1"/>
    <xf numFmtId="10" fontId="70" fillId="0" borderId="11" xfId="1407" applyNumberFormat="1" applyBorder="1"/>
    <xf numFmtId="182" fontId="70" fillId="0" borderId="11" xfId="1407" applyNumberFormat="1" applyBorder="1"/>
    <xf numFmtId="10" fontId="0" fillId="26" borderId="11" xfId="1408" applyNumberFormat="1" applyFont="1" applyFill="1" applyBorder="1" applyAlignment="1"/>
    <xf numFmtId="0" fontId="70" fillId="0" borderId="0" xfId="1407"/>
    <xf numFmtId="0" fontId="70" fillId="0" borderId="11" xfId="1407" applyBorder="1" applyAlignment="1">
      <alignment wrapText="1"/>
    </xf>
    <xf numFmtId="2" fontId="70" fillId="26" borderId="11" xfId="1407" applyNumberFormat="1" applyFill="1" applyBorder="1" applyAlignment="1">
      <alignment wrapText="1"/>
    </xf>
    <xf numFmtId="182" fontId="70" fillId="26" borderId="11" xfId="1407" applyNumberFormat="1" applyFill="1" applyBorder="1" applyAlignment="1">
      <alignment wrapText="1"/>
    </xf>
    <xf numFmtId="186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50" fillId="29" borderId="11" xfId="0" applyFont="1" applyFill="1" applyBorder="1" applyAlignment="1">
      <alignment horizontal="center" wrapText="1"/>
    </xf>
    <xf numFmtId="182" fontId="50" fillId="28" borderId="11" xfId="1289" applyNumberFormat="1" applyFont="1" applyFill="1" applyBorder="1" applyAlignment="1">
      <alignment wrapText="1"/>
    </xf>
    <xf numFmtId="1" fontId="4" fillId="0" borderId="11" xfId="1412" applyNumberFormat="1" applyFont="1" applyFill="1" applyBorder="1" applyAlignment="1"/>
    <xf numFmtId="0" fontId="4" fillId="0" borderId="11" xfId="1410" applyBorder="1" applyAlignment="1">
      <alignment wrapText="1"/>
    </xf>
    <xf numFmtId="1" fontId="4" fillId="0" borderId="11" xfId="1410" applyNumberFormat="1" applyBorder="1" applyAlignment="1">
      <alignment wrapText="1"/>
    </xf>
    <xf numFmtId="0" fontId="69" fillId="0" borderId="11" xfId="1407" applyFont="1" applyBorder="1"/>
    <xf numFmtId="187" fontId="69" fillId="0" borderId="11" xfId="1407" applyNumberFormat="1" applyFont="1" applyBorder="1"/>
    <xf numFmtId="0" fontId="69" fillId="0" borderId="11" xfId="1407" quotePrefix="1" applyFont="1" applyBorder="1"/>
    <xf numFmtId="0" fontId="69" fillId="0" borderId="11" xfId="1407" quotePrefix="1" applyFont="1" applyBorder="1" applyAlignment="1">
      <alignment wrapText="1"/>
    </xf>
    <xf numFmtId="0" fontId="69" fillId="0" borderId="0" xfId="1407" applyFont="1" applyAlignment="1">
      <alignment wrapText="1"/>
    </xf>
    <xf numFmtId="0" fontId="71" fillId="0" borderId="11" xfId="1407" quotePrefix="1" applyFont="1" applyBorder="1" applyAlignment="1">
      <alignment vertical="center" wrapText="1"/>
    </xf>
    <xf numFmtId="0" fontId="71" fillId="0" borderId="0" xfId="1407" applyFont="1" applyAlignment="1">
      <alignment vertical="center" wrapText="1"/>
    </xf>
    <xf numFmtId="0" fontId="4" fillId="25" borderId="11" xfId="0" applyFont="1" applyFill="1" applyBorder="1"/>
    <xf numFmtId="182" fontId="76" fillId="0" borderId="12" xfId="1407" applyNumberFormat="1" applyFont="1" applyBorder="1"/>
    <xf numFmtId="1" fontId="4" fillId="0" borderId="10" xfId="1412" applyNumberFormat="1" applyFont="1" applyFill="1" applyBorder="1" applyAlignment="1"/>
    <xf numFmtId="0" fontId="71" fillId="0" borderId="11" xfId="1407" applyFont="1" applyBorder="1" applyAlignment="1">
      <alignment horizontal="center" vertical="center"/>
    </xf>
    <xf numFmtId="0" fontId="71" fillId="0" borderId="11" xfId="1407" applyFont="1" applyBorder="1" applyAlignment="1">
      <alignment vertical="center" wrapText="1"/>
    </xf>
    <xf numFmtId="0" fontId="71" fillId="0" borderId="11" xfId="1407" applyFont="1" applyBorder="1" applyAlignment="1">
      <alignment vertical="center"/>
    </xf>
    <xf numFmtId="187" fontId="71" fillId="0" borderId="11" xfId="1407" applyNumberFormat="1" applyFont="1" applyBorder="1" applyAlignment="1">
      <alignment vertical="center"/>
    </xf>
    <xf numFmtId="0" fontId="50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182" fontId="71" fillId="0" borderId="12" xfId="1407" applyNumberFormat="1" applyFont="1" applyBorder="1" applyAlignment="1">
      <alignment vertical="center"/>
    </xf>
    <xf numFmtId="182" fontId="76" fillId="0" borderId="12" xfId="1407" applyNumberFormat="1" applyFont="1" applyBorder="1" applyAlignment="1">
      <alignment vertical="center"/>
    </xf>
    <xf numFmtId="2" fontId="71" fillId="0" borderId="11" xfId="1407" applyNumberFormat="1" applyFont="1" applyBorder="1" applyAlignment="1">
      <alignment vertical="center"/>
    </xf>
    <xf numFmtId="2" fontId="71" fillId="26" borderId="11" xfId="1407" applyNumberFormat="1" applyFont="1" applyFill="1" applyBorder="1" applyAlignment="1">
      <alignment vertical="center" wrapText="1"/>
    </xf>
    <xf numFmtId="1" fontId="71" fillId="26" borderId="11" xfId="1407" applyNumberFormat="1" applyFont="1" applyFill="1" applyBorder="1" applyAlignment="1">
      <alignment vertical="center"/>
    </xf>
    <xf numFmtId="3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 wrapText="1"/>
    </xf>
    <xf numFmtId="181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/>
    </xf>
    <xf numFmtId="10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 wrapText="1"/>
    </xf>
    <xf numFmtId="10" fontId="77" fillId="26" borderId="11" xfId="1408" applyNumberFormat="1" applyFont="1" applyFill="1" applyBorder="1" applyAlignment="1">
      <alignment vertical="center"/>
    </xf>
    <xf numFmtId="1" fontId="48" fillId="0" borderId="11" xfId="1412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82" fontId="71" fillId="0" borderId="11" xfId="1407" applyNumberFormat="1" applyFont="1" applyBorder="1"/>
    <xf numFmtId="0" fontId="78" fillId="0" borderId="11" xfId="1407" applyFont="1" applyBorder="1" applyAlignment="1">
      <alignment horizontal="left" vertical="center" wrapText="1"/>
    </xf>
  </cellXfs>
  <cellStyles count="1416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Currency_Meijer WR cotton flannel sheet set  01202014 flannel quote hellen 2" xfId="1412" xr:uid="{08074A3E-DD4B-4073-A3A6-2654D35284A3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3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4" xr:uid="{02CBDDE8-4F65-4479-90EE-548DAAF97208}"/>
    <cellStyle name="常规 8 2" xfId="1415" xr:uid="{4527FFC7-B22B-486F-80AC-CFE392925010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K1" zoomScaleNormal="100" workbookViewId="0">
      <selection activeCell="O16" sqref="O16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9.5" style="3" customWidth="1"/>
    <col min="8" max="8" width="26.625" style="3" customWidth="1"/>
    <col min="9" max="10" width="15.625" style="3" customWidth="1"/>
    <col min="11" max="11" width="31.5" style="3" customWidth="1"/>
    <col min="12" max="12" width="13.125" style="3" bestFit="1" customWidth="1"/>
    <col min="13" max="13" width="11.25" style="47" customWidth="1"/>
    <col min="14" max="14" width="10.375" style="47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4" customWidth="1"/>
    <col min="22" max="22" width="7.875" style="44" customWidth="1"/>
    <col min="23" max="23" width="6.5" style="44" customWidth="1"/>
    <col min="24" max="24" width="10.125" style="45" customWidth="1"/>
    <col min="25" max="25" width="5.625" style="46" customWidth="1"/>
    <col min="26" max="27" width="9" style="45" customWidth="1"/>
    <col min="28" max="28" width="8.75" style="46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9.5" style="3" bestFit="1" customWidth="1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8</v>
      </c>
      <c r="B1" s="7" t="s">
        <v>9</v>
      </c>
      <c r="C1" s="8" t="s">
        <v>10</v>
      </c>
      <c r="D1" s="9" t="s">
        <v>6</v>
      </c>
      <c r="E1" s="9" t="s">
        <v>7</v>
      </c>
      <c r="F1" s="10" t="s">
        <v>11</v>
      </c>
      <c r="G1" s="8" t="s">
        <v>12</v>
      </c>
      <c r="H1" s="11" t="s">
        <v>0</v>
      </c>
      <c r="I1" s="11" t="s">
        <v>13</v>
      </c>
      <c r="J1" s="11" t="s">
        <v>14</v>
      </c>
      <c r="K1" s="11" t="s">
        <v>15</v>
      </c>
      <c r="L1" s="11" t="s">
        <v>16</v>
      </c>
      <c r="M1" s="48" t="s">
        <v>58</v>
      </c>
      <c r="N1" s="48" t="s">
        <v>59</v>
      </c>
      <c r="O1" s="8" t="s">
        <v>17</v>
      </c>
      <c r="P1" s="8" t="s">
        <v>18</v>
      </c>
      <c r="Q1" s="11" t="s">
        <v>19</v>
      </c>
      <c r="R1" s="12" t="s">
        <v>20</v>
      </c>
      <c r="S1" s="13" t="s">
        <v>21</v>
      </c>
      <c r="T1" s="14" t="s">
        <v>22</v>
      </c>
      <c r="U1" s="15" t="s">
        <v>23</v>
      </c>
      <c r="V1" s="15" t="s">
        <v>24</v>
      </c>
      <c r="W1" s="15" t="s">
        <v>25</v>
      </c>
      <c r="X1" s="16" t="s">
        <v>26</v>
      </c>
      <c r="Y1" s="17" t="s">
        <v>27</v>
      </c>
      <c r="Z1" s="18" t="s">
        <v>28</v>
      </c>
      <c r="AA1" s="19" t="s">
        <v>29</v>
      </c>
      <c r="AB1" s="20" t="s">
        <v>30</v>
      </c>
      <c r="AC1" s="7" t="s">
        <v>31</v>
      </c>
      <c r="AD1" s="1" t="s">
        <v>32</v>
      </c>
      <c r="AE1" s="7" t="s">
        <v>33</v>
      </c>
      <c r="AF1" s="21" t="s">
        <v>3</v>
      </c>
      <c r="AG1" s="22" t="s">
        <v>34</v>
      </c>
      <c r="AH1" s="1" t="s">
        <v>1</v>
      </c>
      <c r="AI1" s="21" t="s">
        <v>35</v>
      </c>
      <c r="AJ1" s="1" t="s">
        <v>36</v>
      </c>
      <c r="AK1" s="21" t="s">
        <v>37</v>
      </c>
      <c r="AL1" s="1" t="s">
        <v>38</v>
      </c>
      <c r="AM1" s="21" t="s">
        <v>39</v>
      </c>
      <c r="AN1" s="1" t="s">
        <v>40</v>
      </c>
      <c r="AO1" s="21" t="s">
        <v>41</v>
      </c>
      <c r="AP1" s="1" t="s">
        <v>42</v>
      </c>
      <c r="AQ1" s="23" t="s">
        <v>43</v>
      </c>
      <c r="AR1" s="21" t="s">
        <v>44</v>
      </c>
      <c r="AS1" s="1" t="s">
        <v>45</v>
      </c>
      <c r="AT1" s="23" t="s">
        <v>46</v>
      </c>
      <c r="AU1" s="21" t="s">
        <v>47</v>
      </c>
      <c r="AV1" s="1" t="s">
        <v>48</v>
      </c>
      <c r="AW1" s="1" t="s">
        <v>2</v>
      </c>
      <c r="AX1" s="24" t="s">
        <v>49</v>
      </c>
      <c r="AY1" s="25" t="s">
        <v>50</v>
      </c>
      <c r="AZ1" s="26" t="s">
        <v>4</v>
      </c>
      <c r="BA1" s="49" t="s">
        <v>60</v>
      </c>
      <c r="BB1" s="7" t="s">
        <v>51</v>
      </c>
      <c r="BC1" s="1" t="s">
        <v>52</v>
      </c>
      <c r="BD1" s="1" t="s">
        <v>53</v>
      </c>
    </row>
    <row r="2" spans="1:56" s="40" customFormat="1">
      <c r="A2" s="27">
        <v>1</v>
      </c>
      <c r="B2" s="28"/>
      <c r="C2" s="28"/>
      <c r="D2" s="53" t="s">
        <v>71</v>
      </c>
      <c r="E2" s="28"/>
      <c r="F2" s="28" t="s">
        <v>54</v>
      </c>
      <c r="G2" s="54" t="s">
        <v>63</v>
      </c>
      <c r="H2" s="53" t="s">
        <v>64</v>
      </c>
      <c r="I2" s="53" t="s">
        <v>65</v>
      </c>
      <c r="J2" s="27" t="s">
        <v>5</v>
      </c>
      <c r="K2" s="27" t="s">
        <v>61</v>
      </c>
      <c r="L2" s="53" t="s">
        <v>66</v>
      </c>
      <c r="M2" s="83">
        <v>728018</v>
      </c>
      <c r="N2" s="84">
        <v>717459</v>
      </c>
      <c r="O2" s="60" t="s">
        <v>83</v>
      </c>
      <c r="P2" s="55" t="s">
        <v>82</v>
      </c>
      <c r="Q2" s="28" t="s">
        <v>57</v>
      </c>
      <c r="R2" s="29">
        <v>3.2535999999999996</v>
      </c>
      <c r="S2" s="61">
        <v>3.32</v>
      </c>
      <c r="T2" s="28" t="s">
        <v>55</v>
      </c>
      <c r="U2" s="52">
        <v>42</v>
      </c>
      <c r="V2" s="52">
        <v>37</v>
      </c>
      <c r="W2" s="52">
        <v>25</v>
      </c>
      <c r="X2" s="51">
        <v>2</v>
      </c>
      <c r="Y2" s="31">
        <v>8</v>
      </c>
      <c r="Z2" s="32">
        <f>IF(U2="","",U2*V2*W2/1000000)</f>
        <v>3.8850000000000003E-2</v>
      </c>
      <c r="AA2" s="30">
        <v>56</v>
      </c>
      <c r="AB2" s="33">
        <f>IF(Y2="","",AA2/Z2*Y2)</f>
        <v>11531.531531531531</v>
      </c>
      <c r="AC2" s="34">
        <v>3500</v>
      </c>
      <c r="AD2" s="35">
        <f>IF(ISERROR(AC2/AB2),"",AC2/AB2)</f>
        <v>0.30351562500000001</v>
      </c>
      <c r="AE2" s="53" t="s">
        <v>70</v>
      </c>
      <c r="AF2" s="36">
        <v>0.314</v>
      </c>
      <c r="AG2" s="35">
        <f t="shared" ref="AG2:AG7" si="0">IF(ISERROR(S2*AF2),"",S2*AF2)</f>
        <v>1.0424799999999999</v>
      </c>
      <c r="AH2" s="35">
        <f t="shared" ref="AH2:AH7" si="1">IF(ISERROR(S2+AD2+AG2),"",S2+AD2+AG2)</f>
        <v>4.6659956249999999</v>
      </c>
      <c r="AI2" s="37">
        <v>0</v>
      </c>
      <c r="AJ2" s="35" t="str">
        <f t="shared" ref="AJ2:AJ7" si="2">IF(ISERROR(AZ2*AI2),"",AZ2*AI2)</f>
        <v/>
      </c>
      <c r="AK2" s="37">
        <v>0</v>
      </c>
      <c r="AL2" s="35" t="str">
        <f t="shared" ref="AL2:AL7" si="3">IF(ISERROR(AZ2*AK2),"",AZ2*AK2)</f>
        <v/>
      </c>
      <c r="AM2" s="37">
        <v>0</v>
      </c>
      <c r="AN2" s="35" t="str">
        <f>IF(ISERROR(AZ2*AM2),"",AZ2*AM2)</f>
        <v/>
      </c>
      <c r="AO2" s="37">
        <v>0</v>
      </c>
      <c r="AP2" s="35">
        <f t="shared" ref="AP2:AP7" si="4">IF(ISERROR(S2*AO2),"",S2*AO2)</f>
        <v>0</v>
      </c>
      <c r="AQ2" s="38"/>
      <c r="AR2" s="37">
        <v>0</v>
      </c>
      <c r="AS2" s="35" t="str">
        <f>IF(ISERROR(AZ2*AR2),"",AZ2*AR2)</f>
        <v/>
      </c>
      <c r="AT2" s="38"/>
      <c r="AU2" s="37">
        <v>0</v>
      </c>
      <c r="AV2" s="35" t="str">
        <f>IF(ISERROR(AZ2*AU2),"",AZ2*AU2)</f>
        <v/>
      </c>
      <c r="AW2" s="35" t="str">
        <f>IF(ISERROR(AJ2+AL2+AN2+AP2),"",AJ2+AL2+AN2+AP2)</f>
        <v/>
      </c>
      <c r="AX2" s="35" t="str">
        <f>IF(ISERROR(S2+AW2),"",S2+AW2)</f>
        <v/>
      </c>
      <c r="AY2" s="39" t="str">
        <f t="shared" ref="AY2:AY9" si="5">IF(ISERROR((AZ2-AX2)/AZ2),"",(AZ2-AX2)/AZ2)</f>
        <v/>
      </c>
      <c r="AZ2" s="38" t="e">
        <f>#REF!</f>
        <v>#REF!</v>
      </c>
      <c r="BA2" s="85">
        <v>3.65</v>
      </c>
      <c r="BB2" s="50">
        <v>7750</v>
      </c>
      <c r="BC2" s="35" t="str">
        <f>IF(ISERROR(AX2*BB2),"",AX2*BB2)</f>
        <v/>
      </c>
      <c r="BD2" s="35" t="str">
        <f>IF(ISERROR(AZ2*BB2),"",AZ2*BB2)</f>
        <v/>
      </c>
    </row>
    <row r="3" spans="1:56" s="40" customFormat="1">
      <c r="A3" s="27">
        <v>2</v>
      </c>
      <c r="B3" s="28"/>
      <c r="C3" s="28"/>
      <c r="D3" s="28" t="s">
        <v>56</v>
      </c>
      <c r="E3" s="28"/>
      <c r="F3" s="28" t="s">
        <v>54</v>
      </c>
      <c r="G3" s="54" t="s">
        <v>63</v>
      </c>
      <c r="H3" s="53" t="s">
        <v>64</v>
      </c>
      <c r="I3" s="53" t="s">
        <v>65</v>
      </c>
      <c r="J3" s="27" t="s">
        <v>5</v>
      </c>
      <c r="K3" s="27" t="s">
        <v>62</v>
      </c>
      <c r="L3" s="53" t="s">
        <v>66</v>
      </c>
      <c r="M3" s="83">
        <v>728018</v>
      </c>
      <c r="N3" s="84">
        <v>717459</v>
      </c>
      <c r="O3" s="60" t="s">
        <v>84</v>
      </c>
      <c r="P3" s="55" t="s">
        <v>75</v>
      </c>
      <c r="Q3" s="28" t="s">
        <v>57</v>
      </c>
      <c r="R3" s="29">
        <v>3.9395999999999995</v>
      </c>
      <c r="S3" s="61">
        <v>4.0199999999999996</v>
      </c>
      <c r="T3" s="28" t="s">
        <v>55</v>
      </c>
      <c r="U3" s="52">
        <v>44.5</v>
      </c>
      <c r="V3" s="52">
        <v>42</v>
      </c>
      <c r="W3" s="52">
        <v>25</v>
      </c>
      <c r="X3" s="51">
        <v>2</v>
      </c>
      <c r="Y3" s="31">
        <v>8</v>
      </c>
      <c r="Z3" s="32">
        <f t="shared" ref="Z3:Z7" si="6">IF(U3="","",U3*V3*W3/1000000)</f>
        <v>4.6725000000000003E-2</v>
      </c>
      <c r="AA3" s="30">
        <v>56</v>
      </c>
      <c r="AB3" s="33">
        <f t="shared" ref="AB3:AB7" si="7">IF(Y3="","",AA3/Z3*Y3)</f>
        <v>9588.0149812734071</v>
      </c>
      <c r="AC3" s="34">
        <v>3500</v>
      </c>
      <c r="AD3" s="35">
        <f t="shared" ref="AD3:AD7" si="8">IF(ISERROR(AC3/AB3),"",AC3/AB3)</f>
        <v>0.36503906250000007</v>
      </c>
      <c r="AE3" s="53" t="s">
        <v>70</v>
      </c>
      <c r="AF3" s="36">
        <v>0.314</v>
      </c>
      <c r="AG3" s="35">
        <f t="shared" si="0"/>
        <v>1.2622799999999998</v>
      </c>
      <c r="AH3" s="35">
        <f t="shared" si="1"/>
        <v>5.6473190624999994</v>
      </c>
      <c r="AI3" s="37">
        <v>0</v>
      </c>
      <c r="AJ3" s="35" t="str">
        <f t="shared" si="2"/>
        <v/>
      </c>
      <c r="AK3" s="37">
        <v>0</v>
      </c>
      <c r="AL3" s="35" t="str">
        <f t="shared" si="3"/>
        <v/>
      </c>
      <c r="AM3" s="37">
        <v>0</v>
      </c>
      <c r="AN3" s="35" t="str">
        <f t="shared" ref="AN3:AN7" si="9">IF(ISERROR(AZ3*AM3),"",AZ3*AM3)</f>
        <v/>
      </c>
      <c r="AO3" s="37">
        <v>0</v>
      </c>
      <c r="AP3" s="35">
        <f t="shared" si="4"/>
        <v>0</v>
      </c>
      <c r="AQ3" s="38"/>
      <c r="AR3" s="37">
        <v>0</v>
      </c>
      <c r="AS3" s="35" t="str">
        <f t="shared" ref="AS3:AS7" si="10">IF(ISERROR(AZ3*AR3),"",AZ3*AR3)</f>
        <v/>
      </c>
      <c r="AT3" s="38"/>
      <c r="AU3" s="37">
        <v>0</v>
      </c>
      <c r="AV3" s="35" t="str">
        <f t="shared" ref="AV3:AV7" si="11">IF(ISERROR(AZ3*AU3),"",AZ3*AU3)</f>
        <v/>
      </c>
      <c r="AW3" s="35" t="str">
        <f t="shared" ref="AW3:AW7" si="12">IF(ISERROR(AJ3+AL3+AN3+AP3),"",AJ3+AL3+AN3+AP3)</f>
        <v/>
      </c>
      <c r="AX3" s="35" t="str">
        <f t="shared" ref="AX3:AX9" si="13">IF(ISERROR(S3+AW3),"",S3+AW3)</f>
        <v/>
      </c>
      <c r="AY3" s="39" t="str">
        <f t="shared" si="5"/>
        <v/>
      </c>
      <c r="AZ3" s="38" t="e">
        <f>#REF!</f>
        <v>#REF!</v>
      </c>
      <c r="BA3" s="38">
        <v>4.43</v>
      </c>
      <c r="BB3" s="50">
        <v>7750</v>
      </c>
      <c r="BC3" s="35" t="str">
        <f t="shared" ref="BC3:BC7" si="14">IF(ISERROR(AX3*BB3),"",AX3*BB3)</f>
        <v/>
      </c>
      <c r="BD3" s="35" t="str">
        <f t="shared" ref="BD3:BD7" si="15">IF(ISERROR(AZ3*BB3),"",AZ3*BB3)</f>
        <v/>
      </c>
    </row>
    <row r="4" spans="1:56" s="40" customFormat="1">
      <c r="A4" s="27">
        <v>3</v>
      </c>
      <c r="B4" s="28"/>
      <c r="C4" s="28"/>
      <c r="D4" s="28" t="s">
        <v>56</v>
      </c>
      <c r="E4" s="28"/>
      <c r="F4" s="28" t="s">
        <v>54</v>
      </c>
      <c r="G4" s="54" t="s">
        <v>63</v>
      </c>
      <c r="H4" s="53" t="s">
        <v>64</v>
      </c>
      <c r="I4" s="53" t="s">
        <v>65</v>
      </c>
      <c r="J4" s="27" t="s">
        <v>5</v>
      </c>
      <c r="K4" s="27" t="s">
        <v>61</v>
      </c>
      <c r="L4" s="53" t="s">
        <v>67</v>
      </c>
      <c r="M4" s="83">
        <v>728018</v>
      </c>
      <c r="N4" s="84">
        <v>717459</v>
      </c>
      <c r="O4" s="60" t="s">
        <v>85</v>
      </c>
      <c r="P4" s="55" t="s">
        <v>76</v>
      </c>
      <c r="Q4" s="28" t="s">
        <v>57</v>
      </c>
      <c r="R4" s="29">
        <v>3.2535999999999996</v>
      </c>
      <c r="S4" s="61">
        <v>3.32</v>
      </c>
      <c r="T4" s="28" t="s">
        <v>55</v>
      </c>
      <c r="U4" s="52">
        <v>42</v>
      </c>
      <c r="V4" s="52">
        <v>37</v>
      </c>
      <c r="W4" s="52">
        <v>25</v>
      </c>
      <c r="X4" s="51">
        <v>2</v>
      </c>
      <c r="Y4" s="31">
        <v>8</v>
      </c>
      <c r="Z4" s="32">
        <f t="shared" si="6"/>
        <v>3.8850000000000003E-2</v>
      </c>
      <c r="AA4" s="30">
        <v>56</v>
      </c>
      <c r="AB4" s="33">
        <f t="shared" si="7"/>
        <v>11531.531531531531</v>
      </c>
      <c r="AC4" s="34">
        <v>3500</v>
      </c>
      <c r="AD4" s="35">
        <f t="shared" si="8"/>
        <v>0.30351562500000001</v>
      </c>
      <c r="AE4" s="53" t="s">
        <v>70</v>
      </c>
      <c r="AF4" s="36">
        <v>0.314</v>
      </c>
      <c r="AG4" s="35">
        <f t="shared" si="0"/>
        <v>1.0424799999999999</v>
      </c>
      <c r="AH4" s="35">
        <f t="shared" si="1"/>
        <v>4.6659956249999999</v>
      </c>
      <c r="AI4" s="37">
        <v>0</v>
      </c>
      <c r="AJ4" s="35" t="str">
        <f t="shared" si="2"/>
        <v/>
      </c>
      <c r="AK4" s="37">
        <v>0</v>
      </c>
      <c r="AL4" s="35" t="str">
        <f t="shared" si="3"/>
        <v/>
      </c>
      <c r="AM4" s="37">
        <v>0</v>
      </c>
      <c r="AN4" s="35" t="str">
        <f t="shared" si="9"/>
        <v/>
      </c>
      <c r="AO4" s="37">
        <v>0</v>
      </c>
      <c r="AP4" s="35">
        <f t="shared" si="4"/>
        <v>0</v>
      </c>
      <c r="AQ4" s="38"/>
      <c r="AR4" s="37">
        <v>0</v>
      </c>
      <c r="AS4" s="35" t="str">
        <f t="shared" si="10"/>
        <v/>
      </c>
      <c r="AT4" s="38"/>
      <c r="AU4" s="37">
        <v>0</v>
      </c>
      <c r="AV4" s="35" t="str">
        <f t="shared" si="11"/>
        <v/>
      </c>
      <c r="AW4" s="35" t="str">
        <f t="shared" si="12"/>
        <v/>
      </c>
      <c r="AX4" s="35" t="str">
        <f t="shared" si="13"/>
        <v/>
      </c>
      <c r="AY4" s="39" t="str">
        <f t="shared" si="5"/>
        <v/>
      </c>
      <c r="AZ4" s="38" t="e">
        <f>AZ2</f>
        <v>#REF!</v>
      </c>
      <c r="BA4" s="38">
        <v>3.65</v>
      </c>
      <c r="BB4" s="50">
        <v>7750</v>
      </c>
      <c r="BC4" s="35" t="str">
        <f t="shared" si="14"/>
        <v/>
      </c>
      <c r="BD4" s="35" t="str">
        <f t="shared" si="15"/>
        <v/>
      </c>
    </row>
    <row r="5" spans="1:56" s="40" customFormat="1">
      <c r="A5" s="27">
        <v>4</v>
      </c>
      <c r="B5" s="28"/>
      <c r="C5" s="28"/>
      <c r="D5" s="28" t="s">
        <v>56</v>
      </c>
      <c r="E5" s="28"/>
      <c r="F5" s="28" t="s">
        <v>54</v>
      </c>
      <c r="G5" s="54" t="s">
        <v>63</v>
      </c>
      <c r="H5" s="53" t="s">
        <v>64</v>
      </c>
      <c r="I5" s="53" t="s">
        <v>65</v>
      </c>
      <c r="J5" s="27" t="s">
        <v>5</v>
      </c>
      <c r="K5" s="27" t="s">
        <v>62</v>
      </c>
      <c r="L5" s="53" t="s">
        <v>67</v>
      </c>
      <c r="M5" s="83">
        <v>728018</v>
      </c>
      <c r="N5" s="84">
        <v>717459</v>
      </c>
      <c r="O5" s="60" t="s">
        <v>86</v>
      </c>
      <c r="P5" s="55" t="s">
        <v>77</v>
      </c>
      <c r="Q5" s="28" t="s">
        <v>57</v>
      </c>
      <c r="R5" s="29">
        <v>3.9395999999999995</v>
      </c>
      <c r="S5" s="61">
        <v>4.0199999999999996</v>
      </c>
      <c r="T5" s="28" t="s">
        <v>55</v>
      </c>
      <c r="U5" s="52">
        <v>44.5</v>
      </c>
      <c r="V5" s="52">
        <v>42</v>
      </c>
      <c r="W5" s="52">
        <v>25</v>
      </c>
      <c r="X5" s="51">
        <v>2</v>
      </c>
      <c r="Y5" s="31">
        <v>8</v>
      </c>
      <c r="Z5" s="32">
        <f t="shared" si="6"/>
        <v>4.6725000000000003E-2</v>
      </c>
      <c r="AA5" s="30">
        <v>56</v>
      </c>
      <c r="AB5" s="33">
        <f t="shared" si="7"/>
        <v>9588.0149812734071</v>
      </c>
      <c r="AC5" s="34">
        <v>3500</v>
      </c>
      <c r="AD5" s="35">
        <f t="shared" si="8"/>
        <v>0.36503906250000007</v>
      </c>
      <c r="AE5" s="53" t="s">
        <v>70</v>
      </c>
      <c r="AF5" s="36">
        <v>0.314</v>
      </c>
      <c r="AG5" s="35">
        <f t="shared" si="0"/>
        <v>1.2622799999999998</v>
      </c>
      <c r="AH5" s="35">
        <f t="shared" si="1"/>
        <v>5.6473190624999994</v>
      </c>
      <c r="AI5" s="37">
        <v>0</v>
      </c>
      <c r="AJ5" s="35" t="str">
        <f t="shared" si="2"/>
        <v/>
      </c>
      <c r="AK5" s="37">
        <v>0</v>
      </c>
      <c r="AL5" s="35" t="str">
        <f t="shared" si="3"/>
        <v/>
      </c>
      <c r="AM5" s="37">
        <v>0</v>
      </c>
      <c r="AN5" s="35" t="str">
        <f t="shared" si="9"/>
        <v/>
      </c>
      <c r="AO5" s="37">
        <v>0</v>
      </c>
      <c r="AP5" s="35">
        <f t="shared" si="4"/>
        <v>0</v>
      </c>
      <c r="AQ5" s="38"/>
      <c r="AR5" s="37">
        <v>0</v>
      </c>
      <c r="AS5" s="35" t="str">
        <f t="shared" si="10"/>
        <v/>
      </c>
      <c r="AT5" s="38"/>
      <c r="AU5" s="37">
        <v>0</v>
      </c>
      <c r="AV5" s="35" t="str">
        <f t="shared" si="11"/>
        <v/>
      </c>
      <c r="AW5" s="35" t="str">
        <f t="shared" si="12"/>
        <v/>
      </c>
      <c r="AX5" s="35" t="str">
        <f t="shared" si="13"/>
        <v/>
      </c>
      <c r="AY5" s="39" t="str">
        <f t="shared" si="5"/>
        <v/>
      </c>
      <c r="AZ5" s="38" t="e">
        <f t="shared" ref="AZ5:AZ9" si="16">AZ3</f>
        <v>#REF!</v>
      </c>
      <c r="BA5" s="38">
        <v>4.43</v>
      </c>
      <c r="BB5" s="50">
        <v>7750</v>
      </c>
      <c r="BC5" s="35" t="str">
        <f t="shared" si="14"/>
        <v/>
      </c>
      <c r="BD5" s="35" t="str">
        <f t="shared" si="15"/>
        <v/>
      </c>
    </row>
    <row r="6" spans="1:56" s="40" customFormat="1">
      <c r="A6" s="27">
        <v>5</v>
      </c>
      <c r="B6" s="28"/>
      <c r="C6" s="28"/>
      <c r="D6" s="28" t="s">
        <v>56</v>
      </c>
      <c r="E6" s="28"/>
      <c r="F6" s="28" t="s">
        <v>54</v>
      </c>
      <c r="G6" s="54" t="s">
        <v>63</v>
      </c>
      <c r="H6" s="53" t="s">
        <v>64</v>
      </c>
      <c r="I6" s="53" t="s">
        <v>65</v>
      </c>
      <c r="J6" s="27" t="s">
        <v>5</v>
      </c>
      <c r="K6" s="27" t="s">
        <v>61</v>
      </c>
      <c r="L6" s="53" t="s">
        <v>68</v>
      </c>
      <c r="M6" s="83">
        <v>728018</v>
      </c>
      <c r="N6" s="84">
        <v>717459</v>
      </c>
      <c r="O6" s="60" t="s">
        <v>87</v>
      </c>
      <c r="P6" s="55" t="s">
        <v>78</v>
      </c>
      <c r="Q6" s="28" t="s">
        <v>57</v>
      </c>
      <c r="R6" s="29">
        <v>3.2535999999999996</v>
      </c>
      <c r="S6" s="61">
        <v>3.32</v>
      </c>
      <c r="T6" s="28" t="s">
        <v>55</v>
      </c>
      <c r="U6" s="52">
        <v>42</v>
      </c>
      <c r="V6" s="52">
        <v>37</v>
      </c>
      <c r="W6" s="52">
        <v>25</v>
      </c>
      <c r="X6" s="51">
        <v>2</v>
      </c>
      <c r="Y6" s="31">
        <v>8</v>
      </c>
      <c r="Z6" s="32">
        <f t="shared" si="6"/>
        <v>3.8850000000000003E-2</v>
      </c>
      <c r="AA6" s="30">
        <v>56</v>
      </c>
      <c r="AB6" s="33">
        <f t="shared" si="7"/>
        <v>11531.531531531531</v>
      </c>
      <c r="AC6" s="34">
        <v>3500</v>
      </c>
      <c r="AD6" s="35">
        <f t="shared" si="8"/>
        <v>0.30351562500000001</v>
      </c>
      <c r="AE6" s="53" t="s">
        <v>70</v>
      </c>
      <c r="AF6" s="36">
        <v>0.314</v>
      </c>
      <c r="AG6" s="35">
        <f t="shared" si="0"/>
        <v>1.0424799999999999</v>
      </c>
      <c r="AH6" s="35">
        <f t="shared" si="1"/>
        <v>4.6659956249999999</v>
      </c>
      <c r="AI6" s="37">
        <v>0</v>
      </c>
      <c r="AJ6" s="35" t="str">
        <f t="shared" si="2"/>
        <v/>
      </c>
      <c r="AK6" s="37">
        <v>0</v>
      </c>
      <c r="AL6" s="35" t="str">
        <f t="shared" si="3"/>
        <v/>
      </c>
      <c r="AM6" s="37">
        <v>0</v>
      </c>
      <c r="AN6" s="35" t="str">
        <f t="shared" si="9"/>
        <v/>
      </c>
      <c r="AO6" s="37">
        <v>0</v>
      </c>
      <c r="AP6" s="35">
        <f t="shared" si="4"/>
        <v>0</v>
      </c>
      <c r="AQ6" s="38"/>
      <c r="AR6" s="37">
        <v>0</v>
      </c>
      <c r="AS6" s="35" t="str">
        <f t="shared" si="10"/>
        <v/>
      </c>
      <c r="AT6" s="38"/>
      <c r="AU6" s="37">
        <v>0</v>
      </c>
      <c r="AV6" s="35" t="str">
        <f t="shared" si="11"/>
        <v/>
      </c>
      <c r="AW6" s="35" t="str">
        <f t="shared" si="12"/>
        <v/>
      </c>
      <c r="AX6" s="35" t="str">
        <f t="shared" si="13"/>
        <v/>
      </c>
      <c r="AY6" s="39" t="str">
        <f t="shared" si="5"/>
        <v/>
      </c>
      <c r="AZ6" s="38" t="e">
        <f t="shared" si="16"/>
        <v>#REF!</v>
      </c>
      <c r="BA6" s="38">
        <v>3.65</v>
      </c>
      <c r="BB6" s="50">
        <v>7750</v>
      </c>
      <c r="BC6" s="35" t="str">
        <f t="shared" si="14"/>
        <v/>
      </c>
      <c r="BD6" s="35" t="str">
        <f t="shared" si="15"/>
        <v/>
      </c>
    </row>
    <row r="7" spans="1:56" ht="15" customHeight="1">
      <c r="A7" s="27">
        <v>6</v>
      </c>
      <c r="B7" s="41"/>
      <c r="C7" s="41"/>
      <c r="D7" s="28" t="s">
        <v>56</v>
      </c>
      <c r="E7" s="28"/>
      <c r="F7" s="28" t="s">
        <v>54</v>
      </c>
      <c r="G7" s="54" t="s">
        <v>63</v>
      </c>
      <c r="H7" s="53" t="s">
        <v>64</v>
      </c>
      <c r="I7" s="53" t="s">
        <v>65</v>
      </c>
      <c r="J7" s="27" t="s">
        <v>5</v>
      </c>
      <c r="K7" s="27" t="s">
        <v>62</v>
      </c>
      <c r="L7" s="53" t="s">
        <v>68</v>
      </c>
      <c r="M7" s="83">
        <v>728018</v>
      </c>
      <c r="N7" s="84">
        <v>717459</v>
      </c>
      <c r="O7" s="60" t="s">
        <v>88</v>
      </c>
      <c r="P7" s="56" t="s">
        <v>79</v>
      </c>
      <c r="Q7" s="28" t="s">
        <v>57</v>
      </c>
      <c r="R7" s="29">
        <v>3.9395999999999995</v>
      </c>
      <c r="S7" s="61">
        <v>4.0199999999999996</v>
      </c>
      <c r="T7" s="28" t="s">
        <v>55</v>
      </c>
      <c r="U7" s="52">
        <v>44.5</v>
      </c>
      <c r="V7" s="52">
        <v>42</v>
      </c>
      <c r="W7" s="52">
        <v>25</v>
      </c>
      <c r="X7" s="51">
        <v>2</v>
      </c>
      <c r="Y7" s="31">
        <v>8</v>
      </c>
      <c r="Z7" s="42">
        <f t="shared" si="6"/>
        <v>4.6725000000000003E-2</v>
      </c>
      <c r="AA7" s="30">
        <v>56</v>
      </c>
      <c r="AB7" s="33">
        <f t="shared" si="7"/>
        <v>9588.0149812734071</v>
      </c>
      <c r="AC7" s="34">
        <v>3500</v>
      </c>
      <c r="AD7" s="43">
        <f t="shared" si="8"/>
        <v>0.36503906250000007</v>
      </c>
      <c r="AE7" s="53" t="s">
        <v>70</v>
      </c>
      <c r="AF7" s="36">
        <v>0.314</v>
      </c>
      <c r="AG7" s="35">
        <f t="shared" si="0"/>
        <v>1.2622799999999998</v>
      </c>
      <c r="AH7" s="35">
        <f t="shared" si="1"/>
        <v>5.6473190624999994</v>
      </c>
      <c r="AI7" s="37">
        <v>0</v>
      </c>
      <c r="AJ7" s="43" t="str">
        <f t="shared" si="2"/>
        <v/>
      </c>
      <c r="AK7" s="37">
        <v>0</v>
      </c>
      <c r="AL7" s="43" t="str">
        <f t="shared" si="3"/>
        <v/>
      </c>
      <c r="AM7" s="37">
        <v>0</v>
      </c>
      <c r="AN7" s="35" t="str">
        <f t="shared" si="9"/>
        <v/>
      </c>
      <c r="AO7" s="37">
        <v>0</v>
      </c>
      <c r="AP7" s="35">
        <f t="shared" si="4"/>
        <v>0</v>
      </c>
      <c r="AQ7" s="38"/>
      <c r="AR7" s="37">
        <v>0</v>
      </c>
      <c r="AS7" s="35" t="str">
        <f t="shared" si="10"/>
        <v/>
      </c>
      <c r="AT7" s="6"/>
      <c r="AU7" s="37">
        <v>0</v>
      </c>
      <c r="AV7" s="35" t="str">
        <f t="shared" si="11"/>
        <v/>
      </c>
      <c r="AW7" s="35" t="str">
        <f t="shared" si="12"/>
        <v/>
      </c>
      <c r="AX7" s="35" t="str">
        <f t="shared" si="13"/>
        <v/>
      </c>
      <c r="AY7" s="39" t="str">
        <f t="shared" si="5"/>
        <v/>
      </c>
      <c r="AZ7" s="38" t="e">
        <f t="shared" si="16"/>
        <v>#REF!</v>
      </c>
      <c r="BA7" s="38">
        <v>4.43</v>
      </c>
      <c r="BB7" s="50">
        <v>7750</v>
      </c>
      <c r="BC7" s="35" t="str">
        <f t="shared" si="14"/>
        <v/>
      </c>
      <c r="BD7" s="35" t="str">
        <f t="shared" si="15"/>
        <v/>
      </c>
    </row>
    <row r="8" spans="1:56" ht="15" customHeight="1">
      <c r="A8" s="27">
        <v>7</v>
      </c>
      <c r="B8" s="41"/>
      <c r="C8" s="41"/>
      <c r="D8" s="28" t="s">
        <v>56</v>
      </c>
      <c r="E8" s="28"/>
      <c r="F8" s="28" t="s">
        <v>54</v>
      </c>
      <c r="G8" s="54" t="s">
        <v>63</v>
      </c>
      <c r="H8" s="53" t="s">
        <v>64</v>
      </c>
      <c r="I8" s="53" t="s">
        <v>65</v>
      </c>
      <c r="J8" s="27" t="s">
        <v>5</v>
      </c>
      <c r="K8" s="27" t="s">
        <v>61</v>
      </c>
      <c r="L8" s="53" t="s">
        <v>69</v>
      </c>
      <c r="M8" s="83">
        <v>728018</v>
      </c>
      <c r="N8" s="84">
        <v>717459</v>
      </c>
      <c r="O8" s="60" t="s">
        <v>89</v>
      </c>
      <c r="P8" s="56" t="s">
        <v>80</v>
      </c>
      <c r="Q8" s="28" t="s">
        <v>57</v>
      </c>
      <c r="R8" s="29">
        <v>3.2535999999999996</v>
      </c>
      <c r="S8" s="61">
        <v>3.32</v>
      </c>
      <c r="T8" s="28" t="s">
        <v>55</v>
      </c>
      <c r="U8" s="52">
        <v>42</v>
      </c>
      <c r="V8" s="52">
        <v>37</v>
      </c>
      <c r="W8" s="52">
        <v>25</v>
      </c>
      <c r="X8" s="51">
        <v>2</v>
      </c>
      <c r="Y8" s="31">
        <v>8</v>
      </c>
      <c r="Z8" s="42">
        <f t="shared" ref="Z8:Z9" si="17">IF(U8="","",U8*V8*W8/1000000)</f>
        <v>3.8850000000000003E-2</v>
      </c>
      <c r="AA8" s="30">
        <v>56</v>
      </c>
      <c r="AB8" s="33">
        <f t="shared" ref="AB8:AB9" si="18">IF(Y8="","",AA8/Z8*Y8)</f>
        <v>11531.531531531531</v>
      </c>
      <c r="AC8" s="34">
        <v>3500</v>
      </c>
      <c r="AD8" s="43">
        <f t="shared" ref="AD8:AD9" si="19">IF(ISERROR(AC8/AB8),"",AC8/AB8)</f>
        <v>0.30351562500000001</v>
      </c>
      <c r="AE8" s="53" t="s">
        <v>70</v>
      </c>
      <c r="AF8" s="36">
        <v>0.314</v>
      </c>
      <c r="AG8" s="35">
        <f t="shared" ref="AG8" si="20">IF(ISERROR(S8*AF8),"",S8*AF8)</f>
        <v>1.0424799999999999</v>
      </c>
      <c r="AH8" s="35">
        <f t="shared" ref="AH8" si="21">IF(ISERROR(S8+AD8+AG8),"",S8+AD8+AG8)</f>
        <v>4.6659956249999999</v>
      </c>
      <c r="AI8" s="37">
        <v>0</v>
      </c>
      <c r="AJ8" s="43" t="str">
        <f t="shared" ref="AJ8:AJ9" si="22">IF(ISERROR(AZ8*AI8),"",AZ8*AI8)</f>
        <v/>
      </c>
      <c r="AK8" s="37">
        <v>0</v>
      </c>
      <c r="AL8" s="43" t="str">
        <f t="shared" ref="AL8" si="23">IF(ISERROR(AZ8*AK8),"",AZ8*AK8)</f>
        <v/>
      </c>
      <c r="AM8" s="37">
        <v>0</v>
      </c>
      <c r="AN8" s="35" t="str">
        <f t="shared" ref="AN8" si="24">IF(ISERROR(AZ8*AM8),"",AZ8*AM8)</f>
        <v/>
      </c>
      <c r="AO8" s="37">
        <v>0</v>
      </c>
      <c r="AP8" s="35">
        <f t="shared" ref="AP8" si="25">IF(ISERROR(S8*AO8),"",S8*AO8)</f>
        <v>0</v>
      </c>
      <c r="AQ8" s="38"/>
      <c r="AR8" s="37">
        <v>0</v>
      </c>
      <c r="AS8" s="35" t="str">
        <f t="shared" ref="AS8" si="26">IF(ISERROR(AZ8*AR8),"",AZ8*AR8)</f>
        <v/>
      </c>
      <c r="AT8" s="6"/>
      <c r="AU8" s="37">
        <v>0</v>
      </c>
      <c r="AV8" s="35" t="str">
        <f t="shared" ref="AV8" si="27">IF(ISERROR(AZ8*AU8),"",AZ8*AU8)</f>
        <v/>
      </c>
      <c r="AW8" s="35" t="str">
        <f t="shared" ref="AW8" si="28">IF(ISERROR(AJ8+AL8+AN8+AP8),"",AJ8+AL8+AN8+AP8)</f>
        <v/>
      </c>
      <c r="AX8" s="35" t="str">
        <f t="shared" si="13"/>
        <v/>
      </c>
      <c r="AY8" s="39" t="str">
        <f t="shared" ref="AY8" si="29">IF(ISERROR((AZ8-AX8)/AZ8),"",(AZ8-AX8)/AZ8)</f>
        <v/>
      </c>
      <c r="AZ8" s="38" t="e">
        <f t="shared" si="16"/>
        <v>#REF!</v>
      </c>
      <c r="BA8" s="38">
        <v>3.65</v>
      </c>
      <c r="BB8" s="50">
        <v>7750</v>
      </c>
      <c r="BC8" s="35" t="str">
        <f t="shared" ref="BC8" si="30">IF(ISERROR(AX8*BB8),"",AX8*BB8)</f>
        <v/>
      </c>
      <c r="BD8" s="35" t="str">
        <f t="shared" ref="BD8" si="31">IF(ISERROR(AZ8*BB8),"",AZ8*BB8)</f>
        <v/>
      </c>
    </row>
    <row r="9" spans="1:56" s="59" customFormat="1" ht="16.5" customHeight="1">
      <c r="A9" s="27">
        <v>8</v>
      </c>
      <c r="B9" s="41"/>
      <c r="C9" s="41"/>
      <c r="D9" s="28" t="s">
        <v>56</v>
      </c>
      <c r="E9" s="28"/>
      <c r="F9" s="28" t="s">
        <v>54</v>
      </c>
      <c r="G9" s="54" t="s">
        <v>63</v>
      </c>
      <c r="H9" s="53" t="s">
        <v>64</v>
      </c>
      <c r="I9" s="53" t="s">
        <v>65</v>
      </c>
      <c r="J9" s="27" t="s">
        <v>5</v>
      </c>
      <c r="K9" s="27" t="s">
        <v>62</v>
      </c>
      <c r="L9" s="53" t="s">
        <v>69</v>
      </c>
      <c r="M9" s="83">
        <v>728018</v>
      </c>
      <c r="N9" s="84">
        <v>717459</v>
      </c>
      <c r="O9" s="60" t="s">
        <v>90</v>
      </c>
      <c r="P9" s="56" t="s">
        <v>81</v>
      </c>
      <c r="Q9" s="28" t="s">
        <v>57</v>
      </c>
      <c r="R9" s="29">
        <v>3.9395999999999995</v>
      </c>
      <c r="S9" s="61">
        <v>4.0199999999999996</v>
      </c>
      <c r="T9" s="28" t="s">
        <v>55</v>
      </c>
      <c r="U9" s="52">
        <v>44.5</v>
      </c>
      <c r="V9" s="52">
        <v>42</v>
      </c>
      <c r="W9" s="52">
        <v>25</v>
      </c>
      <c r="X9" s="51">
        <v>2</v>
      </c>
      <c r="Y9" s="31">
        <v>8</v>
      </c>
      <c r="Z9" s="42">
        <f t="shared" si="17"/>
        <v>4.6725000000000003E-2</v>
      </c>
      <c r="AA9" s="30">
        <v>56</v>
      </c>
      <c r="AB9" s="33">
        <f t="shared" si="18"/>
        <v>9588.0149812734071</v>
      </c>
      <c r="AC9" s="34">
        <v>3500</v>
      </c>
      <c r="AD9" s="43">
        <f t="shared" si="19"/>
        <v>0.36503906250000007</v>
      </c>
      <c r="AE9" s="53" t="s">
        <v>70</v>
      </c>
      <c r="AF9" s="36">
        <v>0.314</v>
      </c>
      <c r="AG9" s="35">
        <f t="shared" ref="AG9" si="32">IF(ISERROR(S9*AF9),"",S9*AF9)</f>
        <v>1.2622799999999998</v>
      </c>
      <c r="AH9" s="35">
        <f t="shared" ref="AH9" si="33">IF(ISERROR(S9+AD9+AG9),"",S9+AD9+AG9)</f>
        <v>5.6473190624999994</v>
      </c>
      <c r="AI9" s="37">
        <v>0</v>
      </c>
      <c r="AJ9" s="43" t="str">
        <f t="shared" si="22"/>
        <v/>
      </c>
      <c r="AK9" s="37">
        <v>0</v>
      </c>
      <c r="AL9" s="43" t="str">
        <f t="shared" ref="AL9" si="34">IF(ISERROR(AZ9*AK9),"",AZ9*AK9)</f>
        <v/>
      </c>
      <c r="AM9" s="37">
        <v>0</v>
      </c>
      <c r="AN9" s="35" t="str">
        <f t="shared" ref="AN9" si="35">IF(ISERROR(AZ9*AM9),"",AZ9*AM9)</f>
        <v/>
      </c>
      <c r="AO9" s="37">
        <v>0</v>
      </c>
      <c r="AP9" s="35">
        <f t="shared" ref="AP9" si="36">IF(ISERROR(S9*AO9),"",S9*AO9)</f>
        <v>0</v>
      </c>
      <c r="AQ9" s="38"/>
      <c r="AR9" s="37">
        <v>0</v>
      </c>
      <c r="AS9" s="35" t="str">
        <f t="shared" ref="AS9" si="37">IF(ISERROR(AZ9*AR9),"",AZ9*AR9)</f>
        <v/>
      </c>
      <c r="AT9" s="6"/>
      <c r="AU9" s="37">
        <v>0</v>
      </c>
      <c r="AV9" s="35" t="str">
        <f t="shared" ref="AV9" si="38">IF(ISERROR(AZ9*AU9),"",AZ9*AU9)</f>
        <v/>
      </c>
      <c r="AW9" s="35" t="str">
        <f t="shared" ref="AW9" si="39">IF(ISERROR(AJ9+AL9+AN9+AP9),"",AJ9+AL9+AN9+AP9)</f>
        <v/>
      </c>
      <c r="AX9" s="35" t="str">
        <f t="shared" si="13"/>
        <v/>
      </c>
      <c r="AY9" s="39" t="str">
        <f t="shared" si="5"/>
        <v/>
      </c>
      <c r="AZ9" s="38" t="e">
        <f t="shared" si="16"/>
        <v>#REF!</v>
      </c>
      <c r="BA9" s="38">
        <v>4.43</v>
      </c>
      <c r="BB9" s="62">
        <v>7750</v>
      </c>
      <c r="BC9" s="35" t="str">
        <f t="shared" ref="BC9" si="40">IF(ISERROR(AX9*BB9),"",AX9*BB9)</f>
        <v/>
      </c>
      <c r="BD9" s="35" t="str">
        <f t="shared" ref="BD9" si="41">IF(ISERROR(AZ9*BB9),"",AZ9*BB9)</f>
        <v/>
      </c>
    </row>
    <row r="10" spans="1:56" s="59" customFormat="1" ht="47.25" customHeight="1">
      <c r="A10" s="63">
        <v>9</v>
      </c>
      <c r="B10" s="64"/>
      <c r="C10" s="64"/>
      <c r="D10" s="65" t="s">
        <v>56</v>
      </c>
      <c r="E10" s="65"/>
      <c r="F10" s="65" t="s">
        <v>54</v>
      </c>
      <c r="G10" s="66" t="s">
        <v>63</v>
      </c>
      <c r="H10" s="65" t="s">
        <v>64</v>
      </c>
      <c r="I10" s="65" t="s">
        <v>65</v>
      </c>
      <c r="J10" s="63" t="s">
        <v>5</v>
      </c>
      <c r="K10" s="86" t="s">
        <v>72</v>
      </c>
      <c r="L10" s="65" t="s">
        <v>73</v>
      </c>
      <c r="M10" s="67">
        <v>728018</v>
      </c>
      <c r="N10" s="68">
        <v>717459</v>
      </c>
      <c r="O10" s="60" t="s">
        <v>91</v>
      </c>
      <c r="P10" s="58"/>
      <c r="Q10" s="65" t="s">
        <v>74</v>
      </c>
      <c r="R10" s="69"/>
      <c r="S10" s="70">
        <v>29.36</v>
      </c>
      <c r="T10" s="28" t="s">
        <v>55</v>
      </c>
      <c r="U10" s="52">
        <v>44.5</v>
      </c>
      <c r="V10" s="52">
        <v>42</v>
      </c>
      <c r="W10" s="52">
        <v>25</v>
      </c>
      <c r="X10" s="31">
        <v>8.9</v>
      </c>
      <c r="Y10" s="31">
        <v>1</v>
      </c>
      <c r="Z10" s="72"/>
      <c r="AA10" s="71"/>
      <c r="AB10" s="73"/>
      <c r="AC10" s="74"/>
      <c r="AD10" s="75"/>
      <c r="AE10" s="53" t="s">
        <v>70</v>
      </c>
      <c r="AF10" s="76"/>
      <c r="AG10" s="77"/>
      <c r="AH10" s="77"/>
      <c r="AI10" s="78"/>
      <c r="AJ10" s="75"/>
      <c r="AK10" s="78"/>
      <c r="AL10" s="75"/>
      <c r="AM10" s="78"/>
      <c r="AN10" s="77"/>
      <c r="AO10" s="78"/>
      <c r="AP10" s="77"/>
      <c r="AQ10" s="79"/>
      <c r="AR10" s="78"/>
      <c r="AS10" s="77"/>
      <c r="AT10" s="80"/>
      <c r="AU10" s="78"/>
      <c r="AV10" s="77"/>
      <c r="AW10" s="77"/>
      <c r="AX10" s="77"/>
      <c r="AY10" s="81"/>
      <c r="AZ10" s="79" t="e">
        <f>SUM(AZ2:AZ9)</f>
        <v>#REF!</v>
      </c>
      <c r="BA10" s="79">
        <f>SUM(BA2:BA9)</f>
        <v>32.319999999999993</v>
      </c>
      <c r="BB10" s="82">
        <v>7750</v>
      </c>
      <c r="BC10" s="77">
        <f>SUM(BC2:BC9)</f>
        <v>0</v>
      </c>
      <c r="BD10" s="77">
        <f>SUM(BD2:BD9)</f>
        <v>0</v>
      </c>
    </row>
    <row r="16" spans="1:56">
      <c r="BB16" s="57"/>
    </row>
  </sheetData>
  <sheetProtection insertRows="0" deleteRows="0" sort="0"/>
  <protectedRanges>
    <protectedRange sqref="O11:BA213 A2:L9 Z2:AB9 AD2:AD9 AG2:AY9 A11:L213 T2:T10" name="Range1"/>
    <protectedRange sqref="U10:W10 U2:X9" name="Range1_2"/>
    <protectedRange sqref="AC2:AC9" name="Range1_3"/>
    <protectedRange sqref="AE2:AF9 AE10" name="Range1_4"/>
    <protectedRange sqref="BB2:BB9" name="Range1_6"/>
    <protectedRange sqref="M11:M161" name="Range1_1"/>
    <protectedRange sqref="N11:N197" name="Range1_8"/>
    <protectedRange sqref="A10:L10 X10:AD10 AF10:AY10" name="Range1_5"/>
    <protectedRange sqref="P2:S10" name="Range1_7"/>
    <protectedRange sqref="M2:M10" name="Range1_1_2"/>
    <protectedRange sqref="N2:N10" name="Range1_8_2"/>
  </protectedRanges>
  <phoneticPr fontId="7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T2:T10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2025-12-22T02:58:16Z</dcterms:modified>
</cp:coreProperties>
</file>