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2" i="5" l="1"/>
  <c r="AT3" i="5"/>
  <c r="AT4" i="5"/>
  <c r="AT5" i="5"/>
  <c r="V3" i="5" l="1"/>
  <c r="V4" i="5"/>
  <c r="V5" i="5"/>
  <c r="V2" i="5"/>
  <c r="BN3" i="5" l="1"/>
  <c r="BM3" i="5" s="1"/>
  <c r="BN4" i="5"/>
  <c r="BM4" i="5" s="1"/>
  <c r="BN5" i="5"/>
  <c r="BM5" i="5" s="1"/>
  <c r="BN2" i="5"/>
  <c r="BM2" i="5" s="1"/>
  <c r="BG3" i="5"/>
  <c r="BG4" i="5"/>
  <c r="BG5" i="5"/>
  <c r="BG2" i="5"/>
  <c r="BA3" i="5"/>
  <c r="BA4" i="5"/>
  <c r="BA5" i="5"/>
  <c r="BL2" i="5"/>
  <c r="AQ3" i="5"/>
  <c r="AQ4" i="5"/>
  <c r="AQ5" i="5"/>
  <c r="AQ2" i="5"/>
  <c r="BP2" i="5" l="1"/>
  <c r="BL4" i="5"/>
  <c r="BL5" i="5"/>
  <c r="BL3" i="5"/>
  <c r="BP3" i="5" s="1"/>
  <c r="AX5" i="5"/>
  <c r="AX4" i="5"/>
  <c r="AX3" i="5"/>
  <c r="AV5" i="5"/>
  <c r="AV4" i="5"/>
  <c r="AV3" i="5"/>
  <c r="BP4" i="5" l="1"/>
  <c r="BP5" i="5"/>
  <c r="AE5" i="5" l="1"/>
  <c r="AL5" i="5" s="1"/>
  <c r="AN5" i="5" s="1"/>
  <c r="AR5" i="5" s="1"/>
  <c r="BO5" i="5" s="1"/>
  <c r="AE4" i="5"/>
  <c r="AL4" i="5" s="1"/>
  <c r="AN4" i="5" s="1"/>
  <c r="AR4" i="5" s="1"/>
  <c r="BO4" i="5" s="1"/>
  <c r="BB3" i="5"/>
  <c r="AE3" i="5"/>
  <c r="AL3" i="5" s="1"/>
  <c r="AN3" i="5" s="1"/>
  <c r="AR3" i="5" s="1"/>
  <c r="BO3" i="5" s="1"/>
  <c r="AE2" i="5"/>
  <c r="AL2" i="5" s="1"/>
  <c r="AN2" i="5" s="1"/>
  <c r="AR2" i="5" s="1"/>
  <c r="BO2" i="5" s="1"/>
  <c r="BB4" i="5" l="1"/>
  <c r="BB5" i="5"/>
  <c r="BC3" i="5" l="1"/>
  <c r="BI3" i="5" s="1"/>
  <c r="BJ3" i="5" s="1"/>
  <c r="BC5" i="5"/>
  <c r="BC4" i="5"/>
  <c r="BI4" i="5" s="1"/>
  <c r="BJ4" i="5" s="1"/>
  <c r="BD5" i="5" l="1"/>
  <c r="BI5" i="5"/>
  <c r="BJ5" i="5" s="1"/>
  <c r="BD3" i="5"/>
  <c r="BD4" i="5"/>
  <c r="AV2" i="5" l="1"/>
  <c r="AX2" i="5"/>
  <c r="BA2" i="5"/>
  <c r="BB2" i="5" l="1"/>
  <c r="BC2" i="5" s="1"/>
  <c r="BI2" i="5" l="1"/>
  <c r="BJ2" i="5" s="1"/>
  <c r="BD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T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V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AX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A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B1" authorId="0" shapeId="0">
      <text>
        <r>
          <rPr>
            <sz val="11"/>
            <rFont val="Calibri"/>
            <family val="2"/>
          </rPr>
          <t>[DA $]+[Warehouse Charge $]+[Marketing $]+[Other Load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E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G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J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L1" authorId="0" shapeId="0">
      <text>
        <r>
          <rPr>
            <sz val="11"/>
            <rFont val="Calibri"/>
            <family val="2"/>
          </rPr>
          <t>=[Standard Price]</t>
        </r>
      </text>
    </comment>
    <comment ref="BM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N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O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P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<sst xmlns="http://schemas.openxmlformats.org/spreadsheetml/2006/main" count="124" uniqueCount="86">
  <si>
    <t>No</t>
  </si>
  <si>
    <t>Brand</t>
  </si>
  <si>
    <t>Package Type</t>
  </si>
  <si>
    <t>Licensor</t>
  </si>
  <si>
    <t>Normal</t>
  </si>
  <si>
    <t>Harbor House Blue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</si>
  <si>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</si>
  <si>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</si>
  <si>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</si>
  <si>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</si>
  <si>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</si>
  <si>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</si>
  <si>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</si>
  <si>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</si>
  <si>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</si>
  <si>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</si>
  <si>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</si>
  <si>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</si>
  <si>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</si>
  <si>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</si>
  <si>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</si>
  <si>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</si>
  <si>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</si>
  <si>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</si>
  <si>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</si>
  <si>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</si>
  <si>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</si>
  <si>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</si>
  <si>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</si>
  <si>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</si>
  <si>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</si>
  <si>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</si>
  <si>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</si>
  <si>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</si>
  <si>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</si>
  <si>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</si>
  <si>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</si>
  <si>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Total Load $</t>
  </si>
  <si>
    <t>LDP Cost with Load $</t>
  </si>
  <si>
    <t>Total Quantity</t>
  </si>
  <si>
    <t>UCCPM Price</t>
  </si>
  <si>
    <t>Customer Item#</t>
  </si>
  <si>
    <t>JLA Domestic MU%</t>
  </si>
  <si>
    <t>Trim</t>
  </si>
  <si>
    <t>Material-Short</t>
  </si>
  <si>
    <t>QUILT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</si>
  <si>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</si>
  <si>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</si>
  <si>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</si>
  <si>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</si>
  <si>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</si>
  <si>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</si>
  <si>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</si>
  <si>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</si>
  <si>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</si>
  <si>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</si>
  <si>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</si>
  <si>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</si>
  <si>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</si>
  <si>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</si>
  <si>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</si>
  <si>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</si>
  <si>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</si>
  <si>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</si>
  <si>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</si>
  <si>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</si>
  <si>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</si>
  <si>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</si>
  <si>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</si>
  <si>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</si>
  <si>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</si>
  <si>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</si>
  <si>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</si>
  <si>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Mia Coral</t>
    <phoneticPr fontId="11" type="noConversion"/>
  </si>
  <si>
    <t>Quilt Mini Set</t>
    <phoneticPr fontId="11" type="noConversion"/>
  </si>
  <si>
    <t>Coverlet &amp; Sham front &amp; reverse: 32% cotton 68% Polyester, 370gsm. Sham:1/2 "flange around,with hidden zipper closure.</t>
    <phoneticPr fontId="11" type="noConversion"/>
  </si>
  <si>
    <t>Polyester/Cotton</t>
    <phoneticPr fontId="11" type="noConversion"/>
  </si>
  <si>
    <t>F/Q: 90”x 90” / 20"x26”-2pcs</t>
    <phoneticPr fontId="11" type="noConversion"/>
  </si>
  <si>
    <t>K: 108"x 90"/20"x36"-2pcs</t>
    <phoneticPr fontId="11" type="noConversion"/>
  </si>
  <si>
    <t>Blue</t>
    <phoneticPr fontId="11" type="noConversion"/>
  </si>
  <si>
    <t>Tan</t>
    <phoneticPr fontId="11" type="noConversion"/>
  </si>
  <si>
    <t>9404.40.9022</t>
    <phoneticPr fontId="11" type="noConversion"/>
  </si>
  <si>
    <t>HH14-1981</t>
    <phoneticPr fontId="11" type="noConversion"/>
  </si>
  <si>
    <t>HH14-1982</t>
  </si>
  <si>
    <t>HH14-1983</t>
  </si>
  <si>
    <t>HH14-1984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</si>
</sst>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81" formatCode="0.0"/>
    <numFmt numFmtId="182" formatCode="&quot;$&quot;#,##0.0000"/>
    <numFmt numFmtId="183" formatCode="0.000"/>
    <numFmt numFmtId="184" formatCode="[$€-2]\ #,##0.00_);[Red]\([$€-2]\ #,##0.00\)"/>
    <numFmt numFmtId="186" formatCode="0.00_);[Red]\(0.00\)"/>
  </numFmts>
  <fonts count="15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184" fontId="0" fillId="0" borderId="0"/>
    <xf numFmtId="184" fontId="4" fillId="0" borderId="0"/>
    <xf numFmtId="184" fontId="4" fillId="0" borderId="0"/>
    <xf numFmtId="184" fontId="4" fillId="0" borderId="0"/>
    <xf numFmtId="184" fontId="3" fillId="0" borderId="0"/>
    <xf numFmtId="9" fontId="3" fillId="0" borderId="0" applyFont="0" applyFill="0" applyBorder="0" applyAlignment="0" applyProtection="0"/>
    <xf numFmtId="184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4" fontId="4" fillId="0" borderId="0"/>
    <xf numFmtId="184" fontId="10" fillId="0" borderId="0">
      <alignment vertical="center"/>
    </xf>
    <xf numFmtId="9" fontId="10" fillId="0" borderId="0" applyFont="0" applyFill="0" applyBorder="0" applyAlignment="0" applyProtection="0"/>
    <xf numFmtId="184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84" fontId="4" fillId="0" borderId="0"/>
    <xf numFmtId="184" fontId="1" fillId="0" borderId="0"/>
    <xf numFmtId="9" fontId="1" fillId="0" borderId="0" applyFont="0" applyFill="0" applyBorder="0" applyAlignment="0" applyProtection="0"/>
    <xf numFmtId="184" fontId="12" fillId="0" borderId="0"/>
    <xf numFmtId="184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4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</cellStyleXfs>
  <cellXfs count="57">
    <xf numFmtId="184" fontId="0" fillId="0" borderId="0" xfId="0"/>
    <xf numFmtId="184" fontId="3" fillId="0" borderId="0" xfId="4" applyAlignment="1">
      <alignment horizontal="center" wrapText="1"/>
    </xf>
    <xf numFmtId="184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84" fontId="2" fillId="0" borderId="1" xfId="4" applyFont="1" applyBorder="1" applyAlignment="1">
      <alignment horizontal="center" wrapText="1"/>
    </xf>
    <xf numFmtId="184" fontId="2" fillId="5" borderId="1" xfId="4" applyFont="1" applyFill="1" applyBorder="1" applyAlignment="1">
      <alignment horizontal="center" wrapText="1"/>
    </xf>
    <xf numFmtId="184" fontId="8" fillId="5" borderId="1" xfId="4" applyFont="1" applyFill="1" applyBorder="1" applyAlignment="1">
      <alignment horizontal="center" wrapText="1"/>
    </xf>
    <xf numFmtId="184" fontId="8" fillId="6" borderId="1" xfId="4" applyFont="1" applyFill="1" applyBorder="1" applyAlignment="1">
      <alignment horizontal="center" wrapText="1"/>
    </xf>
    <xf numFmtId="184" fontId="2" fillId="6" borderId="1" xfId="4" applyFont="1" applyFill="1" applyBorder="1" applyAlignment="1">
      <alignment horizontal="center" wrapText="1"/>
    </xf>
    <xf numFmtId="184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77" fontId="6" fillId="0" borderId="1" xfId="1" applyNumberFormat="1" applyFont="1" applyBorder="1" applyAlignment="1">
      <alignment wrapText="1"/>
    </xf>
    <xf numFmtId="182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83" fontId="9" fillId="0" borderId="1" xfId="1" applyNumberFormat="1" applyFont="1" applyBorder="1" applyAlignment="1">
      <alignment wrapText="1"/>
    </xf>
    <xf numFmtId="183" fontId="3" fillId="0" borderId="0" xfId="4" applyNumberFormat="1" applyAlignment="1">
      <alignment wrapText="1"/>
    </xf>
    <xf numFmtId="184" fontId="2" fillId="6" borderId="4" xfId="4" applyFont="1" applyFill="1" applyBorder="1" applyAlignment="1">
      <alignment horizontal="center" wrapText="1"/>
    </xf>
    <xf numFmtId="177" fontId="2" fillId="4" borderId="4" xfId="4" applyNumberFormat="1" applyFont="1" applyFill="1" applyBorder="1" applyAlignment="1">
      <alignment wrapText="1"/>
    </xf>
    <xf numFmtId="2" fontId="2" fillId="4" borderId="4" xfId="4" applyNumberFormat="1" applyFont="1" applyFill="1" applyBorder="1" applyAlignment="1">
      <alignment wrapText="1"/>
    </xf>
    <xf numFmtId="10" fontId="6" fillId="3" borderId="5" xfId="1" applyNumberFormat="1" applyFont="1" applyFill="1" applyBorder="1" applyAlignment="1">
      <alignment wrapText="1"/>
    </xf>
    <xf numFmtId="177" fontId="6" fillId="0" borderId="5" xfId="1" applyNumberFormat="1" applyFont="1" applyBorder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82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2" fontId="9" fillId="4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183" fontId="6" fillId="0" borderId="4" xfId="1" applyNumberFormat="1" applyFont="1" applyBorder="1" applyAlignment="1">
      <alignment horizontal="center" wrapText="1"/>
    </xf>
    <xf numFmtId="184" fontId="2" fillId="5" borderId="4" xfId="4" applyFont="1" applyFill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186" fontId="3" fillId="0" borderId="1" xfId="4" applyNumberFormat="1" applyBorder="1" applyAlignment="1">
      <alignment horizontal="center"/>
    </xf>
    <xf numFmtId="186" fontId="3" fillId="0" borderId="1" xfId="4" applyNumberFormat="1" applyBorder="1"/>
    <xf numFmtId="186" fontId="3" fillId="0" borderId="4" xfId="4" applyNumberFormat="1" applyBorder="1"/>
    <xf numFmtId="186" fontId="4" fillId="7" borderId="4" xfId="0" applyNumberFormat="1" applyFont="1" applyFill="1" applyBorder="1"/>
    <xf numFmtId="186" fontId="3" fillId="0" borderId="2" xfId="4" applyNumberFormat="1" applyBorder="1" applyAlignment="1">
      <alignment horizontal="center" wrapText="1"/>
    </xf>
    <xf numFmtId="186" fontId="3" fillId="2" borderId="1" xfId="4" applyNumberFormat="1" applyFill="1" applyBorder="1"/>
    <xf numFmtId="186" fontId="3" fillId="0" borderId="5" xfId="4" applyNumberFormat="1" applyBorder="1"/>
    <xf numFmtId="186" fontId="0" fillId="2" borderId="1" xfId="5" applyNumberFormat="1" applyFont="1" applyFill="1" applyBorder="1" applyAlignment="1"/>
    <xf numFmtId="186" fontId="3" fillId="0" borderId="0" xfId="4" applyNumberFormat="1"/>
    <xf numFmtId="186" fontId="3" fillId="2" borderId="4" xfId="4" applyNumberFormat="1" applyFill="1" applyBorder="1"/>
    <xf numFmtId="186" fontId="7" fillId="2" borderId="3" xfId="25" applyNumberFormat="1" applyFont="1" applyFill="1" applyBorder="1" applyAlignment="1">
      <alignment horizontal="center" vertical="center"/>
    </xf>
    <xf numFmtId="186" fontId="3" fillId="0" borderId="1" xfId="4" applyNumberFormat="1" applyBorder="1" applyAlignment="1">
      <alignment wrapText="1"/>
    </xf>
    <xf numFmtId="186" fontId="3" fillId="0" borderId="0" xfId="4" applyNumberFormat="1" applyAlignment="1">
      <alignment horizontal="center" wrapText="1"/>
    </xf>
    <xf numFmtId="186" fontId="3" fillId="0" borderId="0" xfId="4" applyNumberFormat="1" applyAlignment="1">
      <alignment wrapText="1"/>
    </xf>
  </cellXfs>
  <cellStyles count="26">
    <cellStyle name="Currency 2 2 2" xfId="8"/>
    <cellStyle name="Normal 1 2" xfId="20"/>
    <cellStyle name="Normal 2" xfId="4"/>
    <cellStyle name="Normal 2 18 2" xfId="1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3" xfId="23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8"/>
  <sheetViews>
    <sheetView tabSelected="1" topLeftCell="AQ1" zoomScaleNormal="100" workbookViewId="0">
      <selection activeCell="BL1" sqref="BL1:BL1048576"/>
    </sheetView>
  </sheetViews>
  <sheetFormatPr defaultColWidth="9.140625" defaultRowHeight="15"/>
  <cols>
    <col min="1" max="1" width="10.140625" style="1" customWidth="1"/>
    <col min="2" max="2" width="10" style="2" customWidth="1"/>
    <col min="3" max="3" width="12.42578125" style="2" customWidth="1"/>
    <col min="4" max="4" width="19.140625" style="2" bestFit="1" customWidth="1"/>
    <col min="5" max="5" width="9.140625" style="2" customWidth="1"/>
    <col min="6" max="6" width="15.5703125" style="2" customWidth="1"/>
    <col min="7" max="7" width="9.140625" style="2" customWidth="1"/>
    <col min="8" max="8" width="19.42578125" style="2" customWidth="1"/>
    <col min="9" max="9" width="21" style="2" customWidth="1"/>
    <col min="10" max="10" width="11.140625" style="2" customWidth="1"/>
    <col min="11" max="11" width="12.42578125" style="2" customWidth="1"/>
    <col min="12" max="12" width="26.5703125" style="2" customWidth="1"/>
    <col min="13" max="13" width="6.85546875" style="2" customWidth="1"/>
    <col min="14" max="14" width="8.85546875" style="2" customWidth="1"/>
    <col min="15" max="15" width="12.28515625" style="2" bestFit="1" customWidth="1"/>
    <col min="16" max="16" width="8.85546875" style="2" customWidth="1"/>
    <col min="17" max="17" width="8.85546875" style="4" customWidth="1"/>
    <col min="18" max="18" width="11.140625" style="4" customWidth="1"/>
    <col min="19" max="19" width="9.42578125" style="2" customWidth="1"/>
    <col min="20" max="20" width="11.7109375" style="20" customWidth="1"/>
    <col min="21" max="21" width="8.140625" style="22" customWidth="1"/>
    <col min="22" max="23" width="8.7109375" style="19" customWidth="1"/>
    <col min="24" max="24" width="12.42578125" style="22" customWidth="1"/>
    <col min="25" max="25" width="9.85546875" style="22" customWidth="1"/>
    <col min="26" max="26" width="9" style="22" customWidth="1"/>
    <col min="27" max="27" width="7.85546875" style="20" customWidth="1"/>
    <col min="28" max="28" width="7.85546875" style="19" customWidth="1"/>
    <col min="29" max="29" width="11.42578125" style="19" customWidth="1"/>
    <col min="30" max="30" width="9.85546875" style="20" customWidth="1"/>
    <col min="31" max="32" width="7.85546875" style="2" customWidth="1"/>
    <col min="33" max="33" width="9" style="22" customWidth="1"/>
    <col min="34" max="34" width="9" style="20" customWidth="1"/>
    <col min="35" max="35" width="9" style="19" customWidth="1"/>
    <col min="36" max="36" width="10" style="27" customWidth="1"/>
    <col min="37" max="37" width="9" style="4" customWidth="1"/>
    <col min="38" max="38" width="14.140625" style="2" customWidth="1"/>
    <col min="39" max="39" width="8.42578125" style="3" customWidth="1"/>
    <col min="40" max="40" width="10.7109375" style="4" customWidth="1"/>
    <col min="41" max="41" width="11.28515625" style="4" customWidth="1"/>
    <col min="42" max="42" width="11.5703125" style="4" customWidth="1"/>
    <col min="43" max="43" width="8.28515625" style="4" customWidth="1"/>
    <col min="44" max="44" width="11.5703125" style="3" customWidth="1"/>
    <col min="45" max="45" width="10.85546875" style="4" customWidth="1"/>
    <col min="46" max="46" width="8.140625" style="3" customWidth="1"/>
    <col min="47" max="47" width="9.140625" style="4" customWidth="1"/>
    <col min="48" max="48" width="8.140625" style="3" customWidth="1"/>
    <col min="49" max="49" width="9.28515625" style="4" customWidth="1"/>
    <col min="50" max="50" width="6.85546875" style="4" customWidth="1"/>
    <col min="51" max="51" width="9.140625" style="4" customWidth="1"/>
    <col min="52" max="52" width="7.42578125" style="4" customWidth="1"/>
    <col min="53" max="53" width="7.7109375" style="4" customWidth="1"/>
    <col min="54" max="54" width="11.42578125" style="4" customWidth="1"/>
    <col min="55" max="55" width="11.85546875" style="2" customWidth="1"/>
    <col min="56" max="56" width="11.28515625" style="24" customWidth="1"/>
    <col min="57" max="57" width="9.85546875" style="4" customWidth="1"/>
    <col min="58" max="58" width="15" style="3" customWidth="1"/>
    <col min="59" max="59" width="10.140625" style="4" customWidth="1"/>
    <col min="60" max="60" width="8.85546875" style="4" customWidth="1"/>
    <col min="61" max="61" width="10.85546875" style="4" customWidth="1"/>
    <col min="62" max="62" width="8.140625" style="3" customWidth="1"/>
    <col min="63" max="63" width="10.42578125" style="4" customWidth="1"/>
    <col min="64" max="64" width="12.42578125" style="2" customWidth="1"/>
    <col min="65" max="65" width="10.42578125" style="2" customWidth="1"/>
    <col min="66" max="66" width="9.5703125" style="2" customWidth="1"/>
    <col min="67" max="67" width="13.42578125" style="2" customWidth="1"/>
    <col min="68" max="68" width="13.42578125" style="3" customWidth="1"/>
    <col min="69" max="16384" width="9.140625" style="2"/>
  </cols>
  <sheetData>
    <row r="1" spans="1:68" ht="57.95" customHeight="1">
      <c r="A1" s="5" t="s">
        <v>7</v>
      </c>
      <c r="B1" s="5" t="s">
        <v>8</v>
      </c>
      <c r="C1" s="6" t="s">
        <v>9</v>
      </c>
      <c r="D1" s="7" t="s">
        <v>1</v>
      </c>
      <c r="E1" s="7" t="s">
        <v>3</v>
      </c>
      <c r="F1" s="8" t="s">
        <v>10</v>
      </c>
      <c r="G1" s="6" t="s">
        <v>11</v>
      </c>
      <c r="H1" s="9" t="s">
        <v>12</v>
      </c>
      <c r="I1" s="9" t="s">
        <v>13</v>
      </c>
      <c r="J1" s="9" t="s">
        <v>14</v>
      </c>
      <c r="K1" s="28" t="s">
        <v>44</v>
      </c>
      <c r="L1" s="9" t="s">
        <v>15</v>
      </c>
      <c r="M1" s="9" t="s">
        <v>16</v>
      </c>
      <c r="N1" s="6" t="s">
        <v>43</v>
      </c>
      <c r="O1" s="6" t="s">
        <v>17</v>
      </c>
      <c r="P1" s="6" t="s">
        <v>18</v>
      </c>
      <c r="Q1" s="6" t="s">
        <v>41</v>
      </c>
      <c r="R1" s="41" t="s">
        <v>71</v>
      </c>
      <c r="S1" s="9" t="s">
        <v>19</v>
      </c>
      <c r="T1" s="12" t="s">
        <v>39</v>
      </c>
      <c r="U1" s="29" t="s">
        <v>40</v>
      </c>
      <c r="V1" s="38" t="s">
        <v>65</v>
      </c>
      <c r="W1" s="30" t="s">
        <v>47</v>
      </c>
      <c r="X1" s="37" t="s">
        <v>46</v>
      </c>
      <c r="Y1" s="10" t="s">
        <v>2</v>
      </c>
      <c r="Z1" s="21" t="s">
        <v>20</v>
      </c>
      <c r="AA1" s="21" t="s">
        <v>21</v>
      </c>
      <c r="AB1" s="21" t="s">
        <v>22</v>
      </c>
      <c r="AC1" s="42" t="s">
        <v>72</v>
      </c>
      <c r="AD1" s="12" t="s">
        <v>23</v>
      </c>
      <c r="AE1" s="26" t="s">
        <v>24</v>
      </c>
      <c r="AF1" s="40" t="s">
        <v>70</v>
      </c>
      <c r="AG1" s="21" t="s">
        <v>66</v>
      </c>
      <c r="AH1" s="21" t="s">
        <v>67</v>
      </c>
      <c r="AI1" s="21" t="s">
        <v>68</v>
      </c>
      <c r="AJ1" s="11" t="s">
        <v>69</v>
      </c>
      <c r="AK1" s="13" t="s">
        <v>25</v>
      </c>
      <c r="AL1" s="14" t="s">
        <v>26</v>
      </c>
      <c r="AM1" s="5" t="s">
        <v>27</v>
      </c>
      <c r="AN1" s="15" t="s">
        <v>28</v>
      </c>
      <c r="AO1" s="5" t="s">
        <v>29</v>
      </c>
      <c r="AP1" s="16" t="s">
        <v>30</v>
      </c>
      <c r="AQ1" s="17" t="s">
        <v>31</v>
      </c>
      <c r="AR1" s="15" t="s">
        <v>32</v>
      </c>
      <c r="AS1" s="16" t="s">
        <v>33</v>
      </c>
      <c r="AT1" s="15" t="s">
        <v>34</v>
      </c>
      <c r="AU1" s="16" t="s">
        <v>35</v>
      </c>
      <c r="AV1" s="15" t="s">
        <v>36</v>
      </c>
      <c r="AW1" s="16" t="s">
        <v>52</v>
      </c>
      <c r="AX1" s="15" t="s">
        <v>51</v>
      </c>
      <c r="AY1" s="23" t="s">
        <v>48</v>
      </c>
      <c r="AZ1" s="16" t="s">
        <v>49</v>
      </c>
      <c r="BA1" s="15" t="s">
        <v>50</v>
      </c>
      <c r="BB1" s="15" t="s">
        <v>37</v>
      </c>
      <c r="BC1" s="25" t="s">
        <v>38</v>
      </c>
      <c r="BD1" s="18" t="s">
        <v>42</v>
      </c>
      <c r="BE1" s="39" t="s">
        <v>53</v>
      </c>
      <c r="BF1" s="31" t="s">
        <v>55</v>
      </c>
      <c r="BG1" s="15" t="s">
        <v>56</v>
      </c>
      <c r="BH1" s="32" t="s">
        <v>57</v>
      </c>
      <c r="BI1" s="25" t="s">
        <v>58</v>
      </c>
      <c r="BJ1" s="18" t="s">
        <v>59</v>
      </c>
      <c r="BK1" s="33" t="s">
        <v>54</v>
      </c>
      <c r="BL1" s="34" t="s">
        <v>60</v>
      </c>
      <c r="BM1" s="35" t="s">
        <v>62</v>
      </c>
      <c r="BN1" s="34" t="s">
        <v>61</v>
      </c>
      <c r="BO1" s="35" t="s">
        <v>64</v>
      </c>
      <c r="BP1" s="36" t="s">
        <v>63</v>
      </c>
    </row>
    <row r="2" spans="1:68" s="51" customFormat="1">
      <c r="A2" s="43">
        <v>1</v>
      </c>
      <c r="B2" s="44"/>
      <c r="C2" s="44"/>
      <c r="D2" s="44" t="s">
        <v>5</v>
      </c>
      <c r="E2" s="44"/>
      <c r="F2" s="44" t="s">
        <v>45</v>
      </c>
      <c r="G2" s="44" t="s">
        <v>73</v>
      </c>
      <c r="H2" s="44" t="s">
        <v>74</v>
      </c>
      <c r="I2" s="44" t="s">
        <v>74</v>
      </c>
      <c r="J2" s="45" t="s">
        <v>75</v>
      </c>
      <c r="K2" s="45" t="s">
        <v>76</v>
      </c>
      <c r="L2" s="45" t="s">
        <v>77</v>
      </c>
      <c r="M2" s="44" t="s">
        <v>79</v>
      </c>
      <c r="N2" s="45"/>
      <c r="O2" s="46" t="s">
        <v>82</v>
      </c>
      <c r="P2" s="44"/>
      <c r="Q2" s="44"/>
      <c r="R2" s="45"/>
      <c r="S2" s="44" t="s">
        <v>6</v>
      </c>
      <c r="T2" s="44">
        <v>225</v>
      </c>
      <c r="U2" s="47"/>
      <c r="V2" s="48">
        <f>IF(W2="","",X2*W2)</f>
        <v>149.86000000000001</v>
      </c>
      <c r="W2" s="49">
        <v>7.95</v>
      </c>
      <c r="X2" s="44">
        <v>18.850000000000001</v>
      </c>
      <c r="Y2" s="44" t="s">
        <v>4</v>
      </c>
      <c r="Z2" s="44">
        <v>34.5</v>
      </c>
      <c r="AA2" s="44">
        <v>42</v>
      </c>
      <c r="AB2" s="44">
        <v>19</v>
      </c>
      <c r="AC2" s="45">
        <v>3.2</v>
      </c>
      <c r="AD2" s="44">
        <v>1</v>
      </c>
      <c r="AE2" s="48">
        <f t="shared" ref="AE2:AE5" si="0">IF(Z2="","",Z2*AA2*AB2/1000000)</f>
        <v>0.03</v>
      </c>
      <c r="AF2" s="45" t="s">
        <v>0</v>
      </c>
      <c r="AG2" s="44"/>
      <c r="AH2" s="44"/>
      <c r="AI2" s="44"/>
      <c r="AJ2" s="44"/>
      <c r="AK2" s="44">
        <v>65</v>
      </c>
      <c r="AL2" s="48">
        <f t="shared" ref="AL2:AL5" si="1">IF(AD2="","",AK2/AE2*AD2)</f>
        <v>2166.67</v>
      </c>
      <c r="AM2" s="44">
        <v>4000</v>
      </c>
      <c r="AN2" s="48">
        <f>IF(ISERROR(AM2/AL2),"",AM2/AL2)</f>
        <v>1.85</v>
      </c>
      <c r="AO2" s="44" t="s">
        <v>81</v>
      </c>
      <c r="AP2" s="44">
        <v>0.33</v>
      </c>
      <c r="AQ2" s="48">
        <f t="shared" ref="AQ2:AQ5" si="2">IF(ISERROR(X2*AP2),"",X2*AP2)</f>
        <v>6.22</v>
      </c>
      <c r="AR2" s="48">
        <f t="shared" ref="AR2:AR5" si="3">IF(ISERROR(X2+AN2+AQ2),"",X2+AN2+AQ2)</f>
        <v>26.92</v>
      </c>
      <c r="AS2" s="44">
        <v>0.1</v>
      </c>
      <c r="AT2" s="48">
        <f>IF(ISERROR(BE2*AS2),"",BE2*AS2)</f>
        <v>6</v>
      </c>
      <c r="AU2" s="44">
        <v>0.15</v>
      </c>
      <c r="AV2" s="48">
        <f>IF(ISERROR(BE2*AU2),"",BE2*AU2)</f>
        <v>9</v>
      </c>
      <c r="AW2" s="44">
        <v>0.1</v>
      </c>
      <c r="AX2" s="48">
        <f>IF(ISERROR(BE2*AW2),"",BE2*AW2)</f>
        <v>6</v>
      </c>
      <c r="AY2" s="44"/>
      <c r="AZ2" s="44">
        <v>0</v>
      </c>
      <c r="BA2" s="48">
        <f>IF(ISERROR(BE2*AZ2),"",BE2*AZ2)</f>
        <v>0</v>
      </c>
      <c r="BB2" s="48">
        <f>IF(ISERROR(AT2+AV2+AX2+BA2),"",AT2+AV2+AX2+BA2)</f>
        <v>21</v>
      </c>
      <c r="BC2" s="48">
        <f t="shared" ref="BC2:BC5" si="4">IF(ISERROR(AR2+BB2),"",AR2+BB2)</f>
        <v>47.92</v>
      </c>
      <c r="BD2" s="50">
        <f t="shared" ref="BD2:BD5" si="5">IF(ISERROR((BE2-BC2)/BE2),"",(BE2-BC2)/BE2)</f>
        <v>0.2</v>
      </c>
      <c r="BE2" s="48">
        <v>60</v>
      </c>
      <c r="BF2" s="45">
        <v>0.3</v>
      </c>
      <c r="BG2" s="48">
        <f>IF(BF2="","",BK2*BF2)</f>
        <v>45</v>
      </c>
      <c r="BH2" s="45">
        <v>15</v>
      </c>
      <c r="BI2" s="48">
        <f>IF(ISERROR(BC2+BG2+BH2),"",BC2+BG2+BH2)</f>
        <v>107.92</v>
      </c>
      <c r="BJ2" s="48">
        <f>IF(BK2="","",(BK2-BI2)/BK2)</f>
        <v>0.28000000000000003</v>
      </c>
      <c r="BK2" s="45">
        <v>149.99</v>
      </c>
      <c r="BL2" s="52">
        <f>BE2</f>
        <v>60</v>
      </c>
      <c r="BM2" s="53">
        <f>IF(BN2="","",CEILING(BN2/0.9 - 0.01, 10) - 0.01)</f>
        <v>169.99</v>
      </c>
      <c r="BN2" s="52">
        <f>IF(BK2="","",BK2)</f>
        <v>149.99</v>
      </c>
      <c r="BO2" s="48">
        <f>IF(BL2="","",(BL2-AR2)/BL2)</f>
        <v>0.55000000000000004</v>
      </c>
      <c r="BP2" s="48">
        <f>IF(BM2="","",(BM2-BL2)/BM2)</f>
        <v>0.65</v>
      </c>
    </row>
    <row r="3" spans="1:68" s="51" customFormat="1">
      <c r="A3" s="43">
        <v>2</v>
      </c>
      <c r="B3" s="44"/>
      <c r="C3" s="44"/>
      <c r="D3" s="44" t="s">
        <v>5</v>
      </c>
      <c r="E3" s="44"/>
      <c r="F3" s="44" t="s">
        <v>45</v>
      </c>
      <c r="G3" s="44" t="s">
        <v>73</v>
      </c>
      <c r="H3" s="44" t="s">
        <v>74</v>
      </c>
      <c r="I3" s="44" t="s">
        <v>74</v>
      </c>
      <c r="J3" s="45" t="s">
        <v>75</v>
      </c>
      <c r="K3" s="45" t="s">
        <v>76</v>
      </c>
      <c r="L3" s="44" t="s">
        <v>78</v>
      </c>
      <c r="M3" s="44" t="s">
        <v>79</v>
      </c>
      <c r="N3" s="45"/>
      <c r="O3" s="46" t="s">
        <v>83</v>
      </c>
      <c r="P3" s="44"/>
      <c r="Q3" s="44"/>
      <c r="R3" s="45"/>
      <c r="S3" s="44" t="s">
        <v>6</v>
      </c>
      <c r="T3" s="44">
        <v>225</v>
      </c>
      <c r="U3" s="47"/>
      <c r="V3" s="48">
        <f t="shared" ref="V3:V5" si="6">IF(W3="","",X3*W3)</f>
        <v>173.71</v>
      </c>
      <c r="W3" s="49">
        <v>7.95</v>
      </c>
      <c r="X3" s="44">
        <v>21.85</v>
      </c>
      <c r="Y3" s="44" t="s">
        <v>4</v>
      </c>
      <c r="Z3" s="44">
        <v>34.5</v>
      </c>
      <c r="AA3" s="44">
        <v>42</v>
      </c>
      <c r="AB3" s="44">
        <v>22</v>
      </c>
      <c r="AC3" s="45">
        <v>3.8</v>
      </c>
      <c r="AD3" s="44">
        <v>1</v>
      </c>
      <c r="AE3" s="48">
        <f t="shared" si="0"/>
        <v>0.03</v>
      </c>
      <c r="AF3" s="45" t="s">
        <v>0</v>
      </c>
      <c r="AG3" s="44"/>
      <c r="AH3" s="44"/>
      <c r="AI3" s="44"/>
      <c r="AJ3" s="44"/>
      <c r="AK3" s="44">
        <v>65</v>
      </c>
      <c r="AL3" s="48">
        <f t="shared" si="1"/>
        <v>2166.67</v>
      </c>
      <c r="AM3" s="44">
        <v>4000</v>
      </c>
      <c r="AN3" s="48">
        <f t="shared" ref="AN3:AN5" si="7">IF(ISERROR(AM3/AL3),"",AM3/AL3)</f>
        <v>1.85</v>
      </c>
      <c r="AO3" s="44" t="s">
        <v>81</v>
      </c>
      <c r="AP3" s="44">
        <v>0.33</v>
      </c>
      <c r="AQ3" s="48">
        <f t="shared" si="2"/>
        <v>7.21</v>
      </c>
      <c r="AR3" s="48">
        <f t="shared" si="3"/>
        <v>30.91</v>
      </c>
      <c r="AS3" s="44">
        <v>0.1</v>
      </c>
      <c r="AT3" s="48">
        <f t="shared" ref="AT3:AT5" si="8">IF(ISERROR(BE3*AS3),"",BE3*AS3)</f>
        <v>6.8</v>
      </c>
      <c r="AU3" s="44">
        <v>0.15</v>
      </c>
      <c r="AV3" s="48">
        <f t="shared" ref="AV3:AV5" si="9">IF(ISERROR(BE3*AU3),"",BE3*AU3)</f>
        <v>10.199999999999999</v>
      </c>
      <c r="AW3" s="44">
        <v>0.1</v>
      </c>
      <c r="AX3" s="48">
        <f t="shared" ref="AX3:AX5" si="10">IF(ISERROR(BE3*AW3),"",BE3*AW3)</f>
        <v>6.8</v>
      </c>
      <c r="AY3" s="44"/>
      <c r="AZ3" s="44">
        <v>0</v>
      </c>
      <c r="BA3" s="48">
        <f t="shared" ref="BA3:BA5" si="11">IF(ISERROR(BE3*AZ3),"",BE3*AZ3)</f>
        <v>0</v>
      </c>
      <c r="BB3" s="48">
        <f t="shared" ref="BB3:BB5" si="12">IF(ISERROR(AT3+AV3+AX3+BA3),"",AT3+AV3+AX3+BA3)</f>
        <v>23.8</v>
      </c>
      <c r="BC3" s="48">
        <f t="shared" si="4"/>
        <v>54.71</v>
      </c>
      <c r="BD3" s="50">
        <f t="shared" si="5"/>
        <v>0.2</v>
      </c>
      <c r="BE3" s="48">
        <v>68</v>
      </c>
      <c r="BF3" s="45">
        <v>0.3</v>
      </c>
      <c r="BG3" s="48">
        <f t="shared" ref="BG3:BG5" si="13">IF(BF3="","",BK3*BF3)</f>
        <v>51</v>
      </c>
      <c r="BH3" s="45">
        <v>15</v>
      </c>
      <c r="BI3" s="48">
        <f t="shared" ref="BI3:BI5" si="14">IF(ISERROR(BC3+BG3+BH3),"",BC3+BG3+BH3)</f>
        <v>120.71</v>
      </c>
      <c r="BJ3" s="48">
        <f t="shared" ref="BJ3:BJ5" si="15">IF(BK3="","",(BK3-BI3)/BK3)</f>
        <v>0.28999999999999998</v>
      </c>
      <c r="BK3" s="45">
        <v>169.99</v>
      </c>
      <c r="BL3" s="52">
        <f>BE3</f>
        <v>68</v>
      </c>
      <c r="BM3" s="53">
        <f t="shared" ref="BM3:BM5" si="16">IF(BN3="","",CEILING(BN3/0.9 - 0.01, 10) - 0.01)</f>
        <v>189.99</v>
      </c>
      <c r="BN3" s="52">
        <f>IF(BK3="","",BK3)</f>
        <v>169.99</v>
      </c>
      <c r="BO3" s="48">
        <f>IF(BL3="","",(BL3-AR3)/BL3)</f>
        <v>0.55000000000000004</v>
      </c>
      <c r="BP3" s="48">
        <f t="shared" ref="BP3:BP5" si="17">IF(BM3="","",(BM3-BL3)/BM3)</f>
        <v>0.64</v>
      </c>
    </row>
    <row r="4" spans="1:68" s="51" customFormat="1">
      <c r="A4" s="43">
        <v>3</v>
      </c>
      <c r="B4" s="44"/>
      <c r="C4" s="44"/>
      <c r="D4" s="44" t="s">
        <v>5</v>
      </c>
      <c r="E4" s="44"/>
      <c r="F4" s="44" t="s">
        <v>45</v>
      </c>
      <c r="G4" s="44" t="s">
        <v>73</v>
      </c>
      <c r="H4" s="44" t="s">
        <v>74</v>
      </c>
      <c r="I4" s="44" t="s">
        <v>74</v>
      </c>
      <c r="J4" s="45" t="s">
        <v>75</v>
      </c>
      <c r="K4" s="45" t="s">
        <v>76</v>
      </c>
      <c r="L4" s="54" t="s">
        <v>77</v>
      </c>
      <c r="M4" s="44" t="s">
        <v>80</v>
      </c>
      <c r="N4" s="45"/>
      <c r="O4" s="46" t="s">
        <v>84</v>
      </c>
      <c r="P4" s="44"/>
      <c r="Q4" s="44"/>
      <c r="R4" s="45"/>
      <c r="S4" s="44" t="s">
        <v>6</v>
      </c>
      <c r="T4" s="44">
        <v>225</v>
      </c>
      <c r="U4" s="47"/>
      <c r="V4" s="48">
        <f t="shared" si="6"/>
        <v>149.86000000000001</v>
      </c>
      <c r="W4" s="49">
        <v>7.95</v>
      </c>
      <c r="X4" s="44">
        <v>18.850000000000001</v>
      </c>
      <c r="Y4" s="44" t="s">
        <v>4</v>
      </c>
      <c r="Z4" s="44">
        <v>34.5</v>
      </c>
      <c r="AA4" s="44">
        <v>42</v>
      </c>
      <c r="AB4" s="44">
        <v>19</v>
      </c>
      <c r="AC4" s="45">
        <v>3.2</v>
      </c>
      <c r="AD4" s="44">
        <v>1</v>
      </c>
      <c r="AE4" s="48">
        <f t="shared" si="0"/>
        <v>0.03</v>
      </c>
      <c r="AF4" s="45" t="s">
        <v>0</v>
      </c>
      <c r="AG4" s="44"/>
      <c r="AH4" s="44"/>
      <c r="AI4" s="44"/>
      <c r="AJ4" s="44"/>
      <c r="AK4" s="44">
        <v>65</v>
      </c>
      <c r="AL4" s="48">
        <f t="shared" si="1"/>
        <v>2166.67</v>
      </c>
      <c r="AM4" s="44">
        <v>4000</v>
      </c>
      <c r="AN4" s="48">
        <f t="shared" si="7"/>
        <v>1.85</v>
      </c>
      <c r="AO4" s="44" t="s">
        <v>81</v>
      </c>
      <c r="AP4" s="44">
        <v>0.33</v>
      </c>
      <c r="AQ4" s="48">
        <f t="shared" si="2"/>
        <v>6.22</v>
      </c>
      <c r="AR4" s="48">
        <f t="shared" si="3"/>
        <v>26.92</v>
      </c>
      <c r="AS4" s="44">
        <v>0.1</v>
      </c>
      <c r="AT4" s="48">
        <f t="shared" si="8"/>
        <v>6</v>
      </c>
      <c r="AU4" s="44">
        <v>0.15</v>
      </c>
      <c r="AV4" s="48">
        <f t="shared" si="9"/>
        <v>9</v>
      </c>
      <c r="AW4" s="44">
        <v>0.1</v>
      </c>
      <c r="AX4" s="48">
        <f t="shared" si="10"/>
        <v>6</v>
      </c>
      <c r="AY4" s="44"/>
      <c r="AZ4" s="44">
        <v>0</v>
      </c>
      <c r="BA4" s="48">
        <f t="shared" si="11"/>
        <v>0</v>
      </c>
      <c r="BB4" s="48">
        <f t="shared" si="12"/>
        <v>21</v>
      </c>
      <c r="BC4" s="48">
        <f t="shared" si="4"/>
        <v>47.92</v>
      </c>
      <c r="BD4" s="50">
        <f t="shared" si="5"/>
        <v>0.2</v>
      </c>
      <c r="BE4" s="48">
        <v>60</v>
      </c>
      <c r="BF4" s="45">
        <v>0.3</v>
      </c>
      <c r="BG4" s="48">
        <f t="shared" si="13"/>
        <v>45</v>
      </c>
      <c r="BH4" s="45">
        <v>15</v>
      </c>
      <c r="BI4" s="48">
        <f t="shared" si="14"/>
        <v>107.92</v>
      </c>
      <c r="BJ4" s="48">
        <f t="shared" si="15"/>
        <v>0.28000000000000003</v>
      </c>
      <c r="BK4" s="45">
        <v>149.99</v>
      </c>
      <c r="BL4" s="52">
        <f>BE4</f>
        <v>60</v>
      </c>
      <c r="BM4" s="53">
        <f t="shared" si="16"/>
        <v>169.99</v>
      </c>
      <c r="BN4" s="52">
        <f>IF(BK4="","",BK4)</f>
        <v>149.99</v>
      </c>
      <c r="BO4" s="48">
        <f>IF(BL4="","",(BL4-AR4)/BL4)</f>
        <v>0.55000000000000004</v>
      </c>
      <c r="BP4" s="48">
        <f t="shared" si="17"/>
        <v>0.65</v>
      </c>
    </row>
    <row r="5" spans="1:68" s="51" customFormat="1">
      <c r="A5" s="43">
        <v>4</v>
      </c>
      <c r="B5" s="44"/>
      <c r="C5" s="44"/>
      <c r="D5" s="44" t="s">
        <v>5</v>
      </c>
      <c r="E5" s="44"/>
      <c r="F5" s="44" t="s">
        <v>45</v>
      </c>
      <c r="G5" s="44" t="s">
        <v>73</v>
      </c>
      <c r="H5" s="44" t="s">
        <v>74</v>
      </c>
      <c r="I5" s="44" t="s">
        <v>74</v>
      </c>
      <c r="J5" s="45" t="s">
        <v>75</v>
      </c>
      <c r="K5" s="45" t="s">
        <v>76</v>
      </c>
      <c r="L5" s="44" t="s">
        <v>78</v>
      </c>
      <c r="M5" s="44" t="s">
        <v>80</v>
      </c>
      <c r="N5" s="45"/>
      <c r="O5" s="46" t="s">
        <v>85</v>
      </c>
      <c r="P5" s="44"/>
      <c r="Q5" s="44"/>
      <c r="R5" s="45"/>
      <c r="S5" s="44" t="s">
        <v>6</v>
      </c>
      <c r="T5" s="44">
        <v>225</v>
      </c>
      <c r="U5" s="47"/>
      <c r="V5" s="48">
        <f t="shared" si="6"/>
        <v>173.71</v>
      </c>
      <c r="W5" s="49">
        <v>7.95</v>
      </c>
      <c r="X5" s="44">
        <v>21.85</v>
      </c>
      <c r="Y5" s="44" t="s">
        <v>4</v>
      </c>
      <c r="Z5" s="44">
        <v>34.5</v>
      </c>
      <c r="AA5" s="44">
        <v>42</v>
      </c>
      <c r="AB5" s="44">
        <v>22</v>
      </c>
      <c r="AC5" s="45">
        <v>3.8</v>
      </c>
      <c r="AD5" s="44">
        <v>1</v>
      </c>
      <c r="AE5" s="48">
        <f t="shared" si="0"/>
        <v>0.03</v>
      </c>
      <c r="AF5" s="45" t="s">
        <v>0</v>
      </c>
      <c r="AG5" s="44"/>
      <c r="AH5" s="44"/>
      <c r="AI5" s="44"/>
      <c r="AJ5" s="44"/>
      <c r="AK5" s="44">
        <v>65</v>
      </c>
      <c r="AL5" s="48">
        <f t="shared" si="1"/>
        <v>2166.67</v>
      </c>
      <c r="AM5" s="44">
        <v>4000</v>
      </c>
      <c r="AN5" s="48">
        <f t="shared" si="7"/>
        <v>1.85</v>
      </c>
      <c r="AO5" s="44" t="s">
        <v>81</v>
      </c>
      <c r="AP5" s="44">
        <v>0.33</v>
      </c>
      <c r="AQ5" s="48">
        <f t="shared" si="2"/>
        <v>7.21</v>
      </c>
      <c r="AR5" s="48">
        <f t="shared" si="3"/>
        <v>30.91</v>
      </c>
      <c r="AS5" s="44">
        <v>0.1</v>
      </c>
      <c r="AT5" s="48">
        <f t="shared" si="8"/>
        <v>6.8</v>
      </c>
      <c r="AU5" s="44">
        <v>0.15</v>
      </c>
      <c r="AV5" s="48">
        <f t="shared" si="9"/>
        <v>10.199999999999999</v>
      </c>
      <c r="AW5" s="44">
        <v>0.1</v>
      </c>
      <c r="AX5" s="48">
        <f t="shared" si="10"/>
        <v>6.8</v>
      </c>
      <c r="AY5" s="44"/>
      <c r="AZ5" s="44">
        <v>0</v>
      </c>
      <c r="BA5" s="48">
        <f t="shared" si="11"/>
        <v>0</v>
      </c>
      <c r="BB5" s="48">
        <f t="shared" si="12"/>
        <v>23.8</v>
      </c>
      <c r="BC5" s="48">
        <f t="shared" si="4"/>
        <v>54.71</v>
      </c>
      <c r="BD5" s="50">
        <f t="shared" si="5"/>
        <v>0.2</v>
      </c>
      <c r="BE5" s="48">
        <v>68</v>
      </c>
      <c r="BF5" s="45">
        <v>0.3</v>
      </c>
      <c r="BG5" s="48">
        <f t="shared" si="13"/>
        <v>51</v>
      </c>
      <c r="BH5" s="45">
        <v>15</v>
      </c>
      <c r="BI5" s="48">
        <f t="shared" si="14"/>
        <v>120.71</v>
      </c>
      <c r="BJ5" s="48">
        <f t="shared" si="15"/>
        <v>0.28999999999999998</v>
      </c>
      <c r="BK5" s="45">
        <v>169.99</v>
      </c>
      <c r="BL5" s="52">
        <f>BE5</f>
        <v>68</v>
      </c>
      <c r="BM5" s="53">
        <f t="shared" si="16"/>
        <v>189.99</v>
      </c>
      <c r="BN5" s="52">
        <f>IF(BK5="","",BK5)</f>
        <v>169.99</v>
      </c>
      <c r="BO5" s="48">
        <f>IF(BL5="","",(BL5-AR5)/BL5)</f>
        <v>0.55000000000000004</v>
      </c>
      <c r="BP5" s="48">
        <f t="shared" si="17"/>
        <v>0.64</v>
      </c>
    </row>
    <row r="6" spans="1:68" s="56" customFormat="1">
      <c r="A6" s="55"/>
    </row>
    <row r="7" spans="1:68" s="56" customFormat="1">
      <c r="A7" s="55"/>
    </row>
    <row r="8" spans="1:68" s="56" customFormat="1">
      <c r="A8" s="55"/>
    </row>
  </sheetData>
  <sheetProtection insertRows="0" deleteRows="0" sort="0"/>
  <protectedRanges>
    <protectedRange sqref="AN2:AN5 A2:B84 C2:C83 K6:S83 AK2:AL5 AQ2:BH5 L2:S5 BJ2:BJ5 AE2:AF5 D2:E84 U6:BB83 F2:J83 V2:Y5" name="Range1"/>
    <protectedRange sqref="AG2:AJ5 Z2:AC5" name="Range1_2"/>
    <protectedRange sqref="AM2:AM5" name="Range1_3"/>
    <protectedRange sqref="AO2:AP5" name="Range1_4"/>
    <protectedRange sqref="T2:T5" name="Range1_6"/>
    <protectedRange sqref="K2:K5" name="Range1_1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D2:D5</xm:sqref>
        </x14:dataValidation>
        <x14:dataValidation type="list" allowBlank="1" showInputMessage="1" showErrorMessage="1">
          <x14:formula1>
            <xm:f>#REF!</xm:f>
          </x14:formula1>
          <xm:sqref>E2:E5</xm:sqref>
        </x14:dataValidation>
        <x14:dataValidation type="list" allowBlank="1" showInputMessage="1" showErrorMessage="1">
          <x14:formula1>
            <xm:f>#REF!</xm:f>
          </x14:formula1>
          <xm:sqref>S2:S5</xm:sqref>
        </x14:dataValidation>
        <x14:dataValidation type="list" allowBlank="1" showInputMessage="1" showErrorMessage="1">
          <x14:formula1>
            <xm:f>#REF!</xm:f>
          </x14:formula1>
          <xm:sqref>Y2:Y5</xm:sqref>
        </x14:dataValidation>
        <x14:dataValidation type="list" allowBlank="1" showInputMessage="1" showErrorMessage="1">
          <x14:formula1>
            <xm:f>#REF!</xm:f>
          </x14:formula1>
          <xm:sqref>F2:F5</xm:sqref>
        </x14:dataValidation>
        <x14:dataValidation type="list" allowBlank="1" showInputMessage="1" showErrorMessage="1">
          <x14:formula1>
            <xm:f>#REF!</xm:f>
          </x14:formula1>
          <xm:sqref>AF2:AF5 R2:R5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2025-12-17T07:52:48Z</dcterms:modified>
</cp:coreProperties>
</file>