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CCESSORIES">'[1]x-Lists'!$AH$2:$AH$12</definedName>
    <definedName name="ALLOCATION">'[1]x-Lists'!$Q$2</definedName>
    <definedName name="APL">[2]Instructions!$DP$3:$DP$6</definedName>
    <definedName name="AssortedSKU_Range">[3]Mapping!$J$2:$J$3</definedName>
    <definedName name="Banner">'[4]Hardline Drop down'!$H$5:$H$9</definedName>
    <definedName name="BIG_IDEAS">'[1]x-Lists'!$AU$2:$AU$17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[6]Mapping!$AR$2:$AR$84</definedName>
    <definedName name="_xlnm.Database">'[1]x-Lists'!$A$2:$A$9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vision1">'[4]Hardline Drop down'!$A$5:$A$16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OCALIZATION__PRICEPOINT">'[1]x-Lists'!$Z$2:$Z$5</definedName>
    <definedName name="M">[5]Sheet1!$EA$2:$EA$3</definedName>
    <definedName name="MATERIAL">'[1]x-Lists'!$AE$2:$AE$83</definedName>
    <definedName name="NumberOfGroups">12</definedName>
    <definedName name="Office">'[4]Hardline Drop down'!$C$5:$C$21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[7]a!$A$10:$B$35</definedName>
    <definedName name="POtype">#REF!</definedName>
    <definedName name="Preticketed_Range">[3]Mapping!$H$2:$H$3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[3]Mapping!$BF$2:$BF$3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UNIT">[5]Sheet1!$EF$2:$EF$3</definedName>
    <definedName name="Upload">'[4]Hardline Drop down'!$E$5</definedName>
    <definedName name="VendorType">'[4]Hardline Drop down'!$F$5:$F$8</definedName>
    <definedName name="WEB_SIZE_CHART">'[1]x-Lists'!$X$2:$X$46</definedName>
    <definedName name="wood">[5]Sheet1!$EG$2:$EG$3</definedName>
    <definedName name="YESNO">'[1]x-Lists'!$D$2:$D$3</definedName>
  </definedNames>
  <calcPr calcId="152511" fullPrecision="0"/>
</workbook>
</file>

<file path=xl/calcChain.xml><?xml version="1.0" encoding="utf-8"?>
<calcChain xmlns="http://schemas.openxmlformats.org/spreadsheetml/2006/main">
  <c r="AY3" i="5" l="1"/>
  <c r="AS3" i="5"/>
  <c r="AO3" i="5"/>
  <c r="AM3" i="5"/>
  <c r="AK3" i="5"/>
  <c r="AG3" i="5"/>
  <c r="AB3" i="5"/>
  <c r="AC3" i="5" s="1"/>
  <c r="AE3" i="5" s="1"/>
  <c r="Q3" i="5"/>
  <c r="S3" i="5" s="1"/>
  <c r="T3" i="5" s="1"/>
  <c r="AY2" i="5"/>
  <c r="AS2" i="5"/>
  <c r="AO2" i="5"/>
  <c r="AM2" i="5"/>
  <c r="AK2" i="5"/>
  <c r="AG2" i="5"/>
  <c r="AB2" i="5"/>
  <c r="AC2" i="5" s="1"/>
  <c r="AE2" i="5" s="1"/>
  <c r="Q2" i="5"/>
  <c r="S2" i="5" s="1"/>
  <c r="T2" i="5" s="1"/>
  <c r="AT2" i="5" l="1"/>
  <c r="AT3" i="5"/>
  <c r="AH2" i="5"/>
  <c r="AI2" i="5" s="1"/>
  <c r="AU2" i="5" s="1"/>
  <c r="AV2" i="5" s="1"/>
  <c r="AH3" i="5"/>
  <c r="AI3" i="5" s="1"/>
  <c r="AU3" i="5" s="1"/>
  <c r="AV3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</commentList>
</comments>
</file>

<file path=xl/sharedStrings.xml><?xml version="1.0" encoding="utf-8"?>
<sst xmlns="http://schemas.openxmlformats.org/spreadsheetml/2006/main" count="80" uniqueCount="69">
  <si>
    <t>Verone</t>
  </si>
  <si>
    <t>Brand</t>
  </si>
  <si>
    <t>Comfort Spaces</t>
  </si>
  <si>
    <t>Licensor</t>
  </si>
  <si>
    <t>COVERLET&amp;BEDSPREAD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</si>
  <si>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</si>
  <si>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</si>
  <si>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</si>
  <si>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</si>
  <si>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</si>
  <si>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</si>
  <si>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</si>
  <si>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</si>
  <si>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</si>
  <si>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</si>
  <si>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</si>
  <si>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</si>
  <si>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</si>
  <si>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</si>
  <si>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</si>
  <si>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</si>
  <si>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</si>
  <si>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</si>
  <si>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</si>
  <si>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</si>
  <si>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</si>
  <si>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</si>
  <si>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</si>
  <si>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</si>
  <si>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</si>
  <si>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</si>
  <si>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</si>
  <si>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</si>
  <si>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</si>
  <si>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</si>
  <si>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</si>
  <si>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</si>
  <si>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</si>
  <si>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</si>
  <si>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</si>
  <si>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</si>
  <si>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</si>
  <si>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</si>
  <si>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</si>
  <si>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</si>
  <si>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</si>
  <si>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</si>
  <si>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</si>
  <si>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</si>
  <si>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</si>
  <si>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</si>
  <si>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</si>
  <si>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Suggested Retail Price</t>
  </si>
  <si>
    <t>Initial Markup</t>
  </si>
  <si>
    <t>Initial Rollout Forecast</t>
  </si>
  <si>
    <t>Mini Quilt Set</t>
  </si>
  <si>
    <t>100% Polyester Quilt</t>
  </si>
  <si>
    <t>Quilt/sham face: 100% polyester microfiber 85gram printed; Back: 75gsm solid microfiber solid; Quilt filling: 120gsm 100% polyester</t>
  </si>
  <si>
    <t>Polyester Microfiber</t>
  </si>
  <si>
    <t>1 Quilt:66"W x 90"L
1 Sham:20"W x 26"L</t>
  </si>
  <si>
    <t>Blue</t>
  </si>
  <si>
    <t>Piece</t>
  </si>
  <si>
    <t>Compressed/Knocked Down</t>
  </si>
  <si>
    <t>9404.40.9022</t>
  </si>
  <si>
    <t>1 Quilt:90"W x 90"L
2 Sham:20"W x 26"L(2)</t>
  </si>
  <si>
    <t>CS14-0213-3</t>
    <phoneticPr fontId="7" type="noConversion"/>
  </si>
  <si>
    <t>CS14-0214-3</t>
    <phoneticPr fontId="7" type="noConversion"/>
  </si>
  <si>
    <t>675716951931</t>
    <phoneticPr fontId="7" type="noConversion"/>
  </si>
  <si>
    <t>675716951948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</si>
</sst>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"/>
    <numFmt numFmtId="177" formatCode="&quot;$&quot;#,##0.00"/>
    <numFmt numFmtId="178" formatCode="_(&quot;$&quot;* #,##0.00_);_(&quot;$&quot;* \(#,##0.00\);_(&quot;$&quot;* &quot;-&quot;??_);_(@_)"/>
    <numFmt numFmtId="179" formatCode="0.0"/>
    <numFmt numFmtId="180" formatCode="[$¥-478]#,##0.00"/>
    <numFmt numFmtId="181" formatCode="0.00_);[Red]\(0.00\)"/>
  </numFmts>
  <fonts count="8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178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</cellStyleXfs>
  <cellXfs count="39">
    <xf numFmtId="0" fontId="0" fillId="0" borderId="0" xfId="0"/>
    <xf numFmtId="0" fontId="6" fillId="0" borderId="0" xfId="5" applyAlignment="1">
      <alignment horizontal="center" wrapText="1"/>
    </xf>
    <xf numFmtId="0" fontId="6" fillId="0" borderId="0" xfId="5" applyAlignment="1">
      <alignment wrapText="1"/>
    </xf>
    <xf numFmtId="180" fontId="6" fillId="0" borderId="0" xfId="5" applyNumberFormat="1" applyAlignment="1">
      <alignment wrapText="1"/>
    </xf>
    <xf numFmtId="2" fontId="6" fillId="0" borderId="0" xfId="5" applyNumberFormat="1" applyAlignment="1">
      <alignment wrapText="1"/>
    </xf>
    <xf numFmtId="177" fontId="6" fillId="0" borderId="0" xfId="5" applyNumberFormat="1" applyAlignment="1">
      <alignment wrapText="1"/>
    </xf>
    <xf numFmtId="179" fontId="6" fillId="0" borderId="0" xfId="5" applyNumberFormat="1" applyAlignment="1">
      <alignment wrapText="1"/>
    </xf>
    <xf numFmtId="1" fontId="6" fillId="0" borderId="0" xfId="5" applyNumberFormat="1" applyAlignment="1">
      <alignment wrapText="1"/>
    </xf>
    <xf numFmtId="176" fontId="6" fillId="0" borderId="0" xfId="5" applyNumberFormat="1" applyAlignment="1">
      <alignment wrapText="1"/>
    </xf>
    <xf numFmtId="10" fontId="6" fillId="0" borderId="0" xfId="5" applyNumberFormat="1" applyAlignment="1">
      <alignment wrapText="1"/>
    </xf>
    <xf numFmtId="0" fontId="1" fillId="0" borderId="1" xfId="5" applyFont="1" applyBorder="1" applyAlignment="1">
      <alignment horizontal="center" wrapText="1"/>
    </xf>
    <xf numFmtId="0" fontId="1" fillId="4" borderId="1" xfId="5" applyFont="1" applyFill="1" applyBorder="1" applyAlignment="1">
      <alignment horizontal="center" wrapText="1"/>
    </xf>
    <xf numFmtId="0" fontId="3" fillId="4" borderId="1" xfId="5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center" wrapText="1"/>
    </xf>
    <xf numFmtId="0" fontId="1" fillId="2" borderId="1" xfId="5" applyFont="1" applyFill="1" applyBorder="1" applyAlignment="1">
      <alignment horizontal="center" wrapText="1"/>
    </xf>
    <xf numFmtId="180" fontId="1" fillId="5" borderId="1" xfId="5" applyNumberFormat="1" applyFont="1" applyFill="1" applyBorder="1" applyAlignment="1">
      <alignment horizontal="center" wrapText="1"/>
    </xf>
    <xf numFmtId="2" fontId="1" fillId="5" borderId="1" xfId="5" applyNumberFormat="1" applyFont="1" applyFill="1" applyBorder="1" applyAlignment="1">
      <alignment horizontal="center" wrapText="1"/>
    </xf>
    <xf numFmtId="177" fontId="5" fillId="5" borderId="1" xfId="6" applyNumberFormat="1" applyFont="1" applyFill="1" applyBorder="1" applyAlignment="1">
      <alignment wrapText="1"/>
    </xf>
    <xf numFmtId="177" fontId="1" fillId="6" borderId="2" xfId="5" applyNumberFormat="1" applyFont="1" applyFill="1" applyBorder="1" applyAlignment="1">
      <alignment horizontal="center" wrapText="1"/>
    </xf>
    <xf numFmtId="177" fontId="1" fillId="5" borderId="1" xfId="5" applyNumberFormat="1" applyFont="1" applyFill="1" applyBorder="1" applyAlignment="1">
      <alignment horizontal="center" wrapText="1"/>
    </xf>
    <xf numFmtId="0" fontId="3" fillId="0" borderId="1" xfId="5" applyFont="1" applyBorder="1" applyAlignment="1">
      <alignment horizontal="center" wrapText="1"/>
    </xf>
    <xf numFmtId="179" fontId="1" fillId="0" borderId="1" xfId="5" applyNumberFormat="1" applyFont="1" applyBorder="1" applyAlignment="1">
      <alignment horizontal="center" wrapText="1"/>
    </xf>
    <xf numFmtId="2" fontId="1" fillId="0" borderId="1" xfId="5" applyNumberFormat="1" applyFont="1" applyBorder="1" applyAlignment="1">
      <alignment horizontal="center" wrapText="1"/>
    </xf>
    <xf numFmtId="1" fontId="1" fillId="0" borderId="1" xfId="5" applyNumberFormat="1" applyFont="1" applyBorder="1" applyAlignment="1">
      <alignment horizontal="center" wrapText="1"/>
    </xf>
    <xf numFmtId="176" fontId="5" fillId="0" borderId="1" xfId="6" applyNumberFormat="1" applyFont="1" applyBorder="1" applyAlignment="1">
      <alignment wrapText="1"/>
    </xf>
    <xf numFmtId="1" fontId="5" fillId="0" borderId="1" xfId="6" applyNumberFormat="1" applyFont="1" applyBorder="1" applyAlignment="1">
      <alignment wrapText="1"/>
    </xf>
    <xf numFmtId="177" fontId="5" fillId="0" borderId="1" xfId="6" applyNumberFormat="1" applyFont="1" applyBorder="1" applyAlignment="1">
      <alignment wrapText="1"/>
    </xf>
    <xf numFmtId="10" fontId="1" fillId="0" borderId="1" xfId="5" applyNumberFormat="1" applyFont="1" applyBorder="1" applyAlignment="1">
      <alignment horizontal="center" wrapText="1"/>
    </xf>
    <xf numFmtId="177" fontId="5" fillId="3" borderId="1" xfId="6" applyNumberFormat="1" applyFont="1" applyFill="1" applyBorder="1" applyAlignment="1">
      <alignment wrapText="1"/>
    </xf>
    <xf numFmtId="10" fontId="5" fillId="3" borderId="1" xfId="6" applyNumberFormat="1" applyFont="1" applyFill="1" applyBorder="1" applyAlignment="1">
      <alignment wrapText="1"/>
    </xf>
    <xf numFmtId="177" fontId="1" fillId="3" borderId="1" xfId="5" applyNumberFormat="1" applyFont="1" applyFill="1" applyBorder="1" applyAlignment="1">
      <alignment horizontal="center" wrapText="1"/>
    </xf>
    <xf numFmtId="10" fontId="1" fillId="3" borderId="1" xfId="5" applyNumberFormat="1" applyFont="1" applyFill="1" applyBorder="1" applyAlignment="1">
      <alignment horizontal="center" wrapText="1"/>
    </xf>
    <xf numFmtId="181" fontId="4" fillId="0" borderId="1" xfId="5" applyNumberFormat="1" applyFont="1" applyBorder="1" applyAlignment="1">
      <alignment horizontal="center" wrapText="1"/>
    </xf>
    <xf numFmtId="181" fontId="4" fillId="0" borderId="1" xfId="5" applyNumberFormat="1" applyFont="1" applyBorder="1" applyAlignment="1">
      <alignment wrapText="1"/>
    </xf>
    <xf numFmtId="181" fontId="4" fillId="7" borderId="1" xfId="2" applyNumberFormat="1" applyFont="1" applyFill="1" applyBorder="1" applyAlignment="1">
      <alignment wrapText="1"/>
    </xf>
    <xf numFmtId="181" fontId="4" fillId="0" borderId="2" xfId="5" applyNumberFormat="1" applyFont="1" applyBorder="1" applyAlignment="1">
      <alignment wrapText="1"/>
    </xf>
    <xf numFmtId="181" fontId="4" fillId="7" borderId="1" xfId="5" applyNumberFormat="1" applyFont="1" applyFill="1" applyBorder="1" applyAlignment="1">
      <alignment wrapText="1"/>
    </xf>
    <xf numFmtId="181" fontId="4" fillId="7" borderId="1" xfId="4" applyNumberFormat="1" applyFont="1" applyFill="1" applyBorder="1" applyAlignment="1">
      <alignment wrapText="1"/>
    </xf>
    <xf numFmtId="181" fontId="4" fillId="0" borderId="0" xfId="5" applyNumberFormat="1" applyFont="1" applyAlignment="1">
      <alignment wrapText="1"/>
    </xf>
  </cellXfs>
  <cellStyles count="7">
    <cellStyle name="Currency 2" xfId="2"/>
    <cellStyle name="Normal 2" xfId="5"/>
    <cellStyle name="Normal 2 18 2" xfId="6"/>
    <cellStyle name="Percent 2" xfId="4"/>
    <cellStyle name="Style 1" xfId="3"/>
    <cellStyle name="常规" xfId="0" builtinId="0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S:/Kristina%20Lance-Bedding/MYTEX/POS%202015/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Users/lulu.lin/Desktop/&#36164;&#26009;/Commitment%20sheet%20format%202023.9.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E:/Documents%20and%20Settings/zhangqing/&#26700;&#38754;/BBB/item%20set%20up/Final/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192.168.20.8/&#23478;&#32442;&#20845;&#37096;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E:/Documents%20and%20Settings/qianyueyun/Local%20Settings/Temporary%20Internet%20Files/Content.Outlook/S0EW6CGV/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S: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  <sheetName val="Mapping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Instruc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4"/>
  <sheetViews>
    <sheetView tabSelected="1" workbookViewId="0">
      <selection activeCell="A2" sqref="A2:XFD3"/>
    </sheetView>
  </sheetViews>
  <sheetFormatPr defaultColWidth="9.28515625" defaultRowHeight="15" x14ac:dyDescent="0.25"/>
  <cols>
    <col min="1" max="1" width="10.28515625" style="1" customWidth="1"/>
    <col min="2" max="2" width="17" style="2" customWidth="1"/>
    <col min="3" max="3" width="8.42578125" style="2" customWidth="1"/>
    <col min="4" max="4" width="10.42578125" style="2" customWidth="1"/>
    <col min="5" max="5" width="10.85546875" style="2" customWidth="1"/>
    <col min="6" max="6" width="11.28515625" style="2" customWidth="1"/>
    <col min="7" max="7" width="9.28515625" style="2" customWidth="1"/>
    <col min="8" max="8" width="14" style="2" customWidth="1"/>
    <col min="9" max="9" width="11.140625" style="2" customWidth="1"/>
    <col min="10" max="10" width="28.28515625" style="2" customWidth="1"/>
    <col min="11" max="11" width="13.28515625" style="2" customWidth="1"/>
    <col min="12" max="12" width="23.28515625" style="2" customWidth="1"/>
    <col min="13" max="13" width="9" style="2" customWidth="1"/>
    <col min="14" max="14" width="14.42578125" style="2" customWidth="1"/>
    <col min="15" max="15" width="19.7109375" style="2" customWidth="1"/>
    <col min="16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0.140625" style="5" customWidth="1"/>
    <col min="21" max="21" width="8.140625" style="5" customWidth="1"/>
    <col min="22" max="22" width="9.28515625" style="2" customWidth="1"/>
    <col min="23" max="23" width="10.28515625" style="6" customWidth="1"/>
    <col min="24" max="24" width="12.5703125" style="6" customWidth="1"/>
    <col min="25" max="25" width="10.28515625" style="6" customWidth="1"/>
    <col min="26" max="26" width="12.7109375" style="4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2" customWidth="1"/>
    <col min="31" max="31" width="13.7109375" style="5" customWidth="1"/>
    <col min="32" max="32" width="11.85546875" style="2" customWidth="1"/>
    <col min="33" max="33" width="8.42578125" style="9" customWidth="1"/>
    <col min="34" max="34" width="12.42578125" style="5" customWidth="1"/>
    <col min="35" max="35" width="8.85546875" style="5" customWidth="1"/>
    <col min="36" max="36" width="7.85546875" style="9" customWidth="1"/>
    <col min="37" max="37" width="5.85546875" style="5" customWidth="1"/>
    <col min="38" max="38" width="8.42578125" style="9" customWidth="1"/>
    <col min="39" max="39" width="12" style="5" customWidth="1"/>
    <col min="40" max="40" width="11.7109375" style="9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9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9" customWidth="1"/>
    <col min="49" max="49" width="11.28515625" style="5" customWidth="1"/>
    <col min="50" max="50" width="12.7109375" style="5" customWidth="1"/>
    <col min="51" max="51" width="12.140625" style="9" customWidth="1"/>
    <col min="52" max="52" width="12.28515625" style="7" customWidth="1"/>
    <col min="53" max="53" width="20" style="2" customWidth="1"/>
    <col min="54" max="54" width="9.28515625" style="2" customWidth="1"/>
    <col min="55" max="16384" width="9.28515625" style="2"/>
  </cols>
  <sheetData>
    <row r="1" spans="1:52" ht="63.4" customHeight="1" x14ac:dyDescent="0.25">
      <c r="A1" s="10" t="s">
        <v>5</v>
      </c>
      <c r="B1" s="10" t="s">
        <v>6</v>
      </c>
      <c r="C1" s="11" t="s">
        <v>7</v>
      </c>
      <c r="D1" s="12" t="s">
        <v>1</v>
      </c>
      <c r="E1" s="12" t="s">
        <v>3</v>
      </c>
      <c r="F1" s="13" t="s">
        <v>8</v>
      </c>
      <c r="G1" s="11" t="s">
        <v>9</v>
      </c>
      <c r="H1" s="14" t="s">
        <v>10</v>
      </c>
      <c r="I1" s="14" t="s">
        <v>11</v>
      </c>
      <c r="J1" s="14" t="s">
        <v>12</v>
      </c>
      <c r="K1" s="14" t="s">
        <v>13</v>
      </c>
      <c r="L1" s="14" t="s">
        <v>14</v>
      </c>
      <c r="M1" s="14" t="s">
        <v>15</v>
      </c>
      <c r="N1" s="11" t="s">
        <v>16</v>
      </c>
      <c r="O1" s="11" t="s">
        <v>17</v>
      </c>
      <c r="P1" s="14" t="s">
        <v>18</v>
      </c>
      <c r="Q1" s="15" t="s">
        <v>19</v>
      </c>
      <c r="R1" s="16" t="s">
        <v>20</v>
      </c>
      <c r="S1" s="17" t="s">
        <v>21</v>
      </c>
      <c r="T1" s="18" t="s">
        <v>22</v>
      </c>
      <c r="U1" s="19" t="s">
        <v>23</v>
      </c>
      <c r="V1" s="20" t="s">
        <v>24</v>
      </c>
      <c r="W1" s="21" t="s">
        <v>25</v>
      </c>
      <c r="X1" s="21" t="s">
        <v>26</v>
      </c>
      <c r="Y1" s="21" t="s">
        <v>27</v>
      </c>
      <c r="Z1" s="22" t="s">
        <v>28</v>
      </c>
      <c r="AA1" s="23" t="s">
        <v>29</v>
      </c>
      <c r="AB1" s="24" t="s">
        <v>30</v>
      </c>
      <c r="AC1" s="25" t="s">
        <v>31</v>
      </c>
      <c r="AD1" s="10" t="s">
        <v>32</v>
      </c>
      <c r="AE1" s="26" t="s">
        <v>33</v>
      </c>
      <c r="AF1" s="10" t="s">
        <v>34</v>
      </c>
      <c r="AG1" s="27" t="s">
        <v>35</v>
      </c>
      <c r="AH1" s="26" t="s">
        <v>36</v>
      </c>
      <c r="AI1" s="26" t="s">
        <v>37</v>
      </c>
      <c r="AJ1" s="27" t="s">
        <v>38</v>
      </c>
      <c r="AK1" s="26" t="s">
        <v>39</v>
      </c>
      <c r="AL1" s="27" t="s">
        <v>40</v>
      </c>
      <c r="AM1" s="26" t="s">
        <v>41</v>
      </c>
      <c r="AN1" s="27" t="s">
        <v>42</v>
      </c>
      <c r="AO1" s="26" t="s">
        <v>43</v>
      </c>
      <c r="AP1" s="26" t="s">
        <v>44</v>
      </c>
      <c r="AQ1" s="20" t="s">
        <v>45</v>
      </c>
      <c r="AR1" s="27" t="s">
        <v>46</v>
      </c>
      <c r="AS1" s="26" t="s">
        <v>47</v>
      </c>
      <c r="AT1" s="26" t="s">
        <v>48</v>
      </c>
      <c r="AU1" s="28" t="s">
        <v>49</v>
      </c>
      <c r="AV1" s="29" t="s">
        <v>50</v>
      </c>
      <c r="AW1" s="28" t="s">
        <v>51</v>
      </c>
      <c r="AX1" s="30" t="s">
        <v>52</v>
      </c>
      <c r="AY1" s="31" t="s">
        <v>53</v>
      </c>
      <c r="AZ1" s="23" t="s">
        <v>54</v>
      </c>
    </row>
    <row r="2" spans="1:52" s="38" customFormat="1" ht="60.95" customHeight="1" x14ac:dyDescent="0.2">
      <c r="A2" s="32">
        <v>1</v>
      </c>
      <c r="B2" s="33"/>
      <c r="C2" s="33"/>
      <c r="D2" s="33" t="s">
        <v>2</v>
      </c>
      <c r="E2" s="33"/>
      <c r="F2" s="33" t="s">
        <v>4</v>
      </c>
      <c r="G2" s="33" t="s">
        <v>0</v>
      </c>
      <c r="H2" s="33" t="s">
        <v>55</v>
      </c>
      <c r="I2" s="33" t="s">
        <v>56</v>
      </c>
      <c r="J2" s="33" t="s">
        <v>57</v>
      </c>
      <c r="K2" s="33" t="s">
        <v>58</v>
      </c>
      <c r="L2" s="33" t="s">
        <v>59</v>
      </c>
      <c r="M2" s="33" t="s">
        <v>60</v>
      </c>
      <c r="N2" s="33" t="s">
        <v>65</v>
      </c>
      <c r="O2" s="33" t="s">
        <v>67</v>
      </c>
      <c r="P2" s="33" t="s">
        <v>61</v>
      </c>
      <c r="Q2" s="33" t="e">
        <f>#REF!</f>
        <v>#REF!</v>
      </c>
      <c r="R2" s="33">
        <v>7.95</v>
      </c>
      <c r="S2" s="34" t="str">
        <f>IF(ISERROR(Q2/R2),"",Q2/R2)</f>
        <v/>
      </c>
      <c r="T2" s="35" t="str">
        <f>S2</f>
        <v/>
      </c>
      <c r="U2" s="33"/>
      <c r="V2" s="33" t="s">
        <v>62</v>
      </c>
      <c r="W2" s="33">
        <v>45</v>
      </c>
      <c r="X2" s="33">
        <v>36</v>
      </c>
      <c r="Y2" s="33">
        <v>40</v>
      </c>
      <c r="Z2" s="33"/>
      <c r="AA2" s="33">
        <v>3</v>
      </c>
      <c r="AB2" s="36">
        <f>IF(W2="","",W2*X2*Y2/1000000)</f>
        <v>0.06</v>
      </c>
      <c r="AC2" s="36">
        <f>IF(AA2="","",65/AB2*AA2)</f>
        <v>3250</v>
      </c>
      <c r="AD2" s="33">
        <v>3700</v>
      </c>
      <c r="AE2" s="36">
        <f>IF(ISERROR(AD2/AC2),"",AD2/AC2)</f>
        <v>1.1399999999999999</v>
      </c>
      <c r="AF2" s="33" t="s">
        <v>63</v>
      </c>
      <c r="AG2" s="33">
        <f>12.8%+20%</f>
        <v>0.33</v>
      </c>
      <c r="AH2" s="36" t="str">
        <f>IF(ISERROR(T2*AG2),"",T2*AG2)</f>
        <v/>
      </c>
      <c r="AI2" s="36" t="str">
        <f>IF(ISERROR(T2+AE2+AH2),"",T2+AE2+AH2)</f>
        <v/>
      </c>
      <c r="AJ2" s="33">
        <v>0.31</v>
      </c>
      <c r="AK2" s="36">
        <f>IF(ISERROR(AW2*AJ2),"",AW2*AJ2)</f>
        <v>7.09</v>
      </c>
      <c r="AL2" s="33">
        <v>0</v>
      </c>
      <c r="AM2" s="36">
        <f>IF(ISERROR(AW2*AL2),"",AW2*AL2)</f>
        <v>0</v>
      </c>
      <c r="AN2" s="33">
        <v>0.1</v>
      </c>
      <c r="AO2" s="36">
        <f>IF(ISERROR(AW2*AN2),"",AW2*AN2)</f>
        <v>2.29</v>
      </c>
      <c r="AP2" s="36">
        <v>0</v>
      </c>
      <c r="AQ2" s="33"/>
      <c r="AR2" s="33"/>
      <c r="AS2" s="36">
        <f>IF(ISERROR(AW2*AR2),"",AW2*AR2)</f>
        <v>0</v>
      </c>
      <c r="AT2" s="36">
        <f>IF(ISERROR(AK2+AM2+AO2+AP2+AS2),"",AK2+AM2+AO2+AP2+AS2)</f>
        <v>9.3800000000000008</v>
      </c>
      <c r="AU2" s="36" t="str">
        <f>IF(ISERROR(AI2+AT2),"",AI2+AT2)</f>
        <v/>
      </c>
      <c r="AV2" s="37" t="str">
        <f>IF(ISERROR((AW2-AU2)/AW2),"",(AW2-AU2)/AW2)</f>
        <v/>
      </c>
      <c r="AW2" s="36">
        <v>22.88</v>
      </c>
      <c r="AX2" s="33">
        <v>32.99</v>
      </c>
      <c r="AY2" s="33">
        <f>(AX2-AW2)/AX2</f>
        <v>0.31</v>
      </c>
      <c r="AZ2" s="33"/>
    </row>
    <row r="3" spans="1:52" s="38" customFormat="1" ht="60.95" customHeight="1" x14ac:dyDescent="0.2">
      <c r="A3" s="32">
        <v>2</v>
      </c>
      <c r="B3" s="33"/>
      <c r="C3" s="33"/>
      <c r="D3" s="33" t="s">
        <v>2</v>
      </c>
      <c r="E3" s="33"/>
      <c r="F3" s="33" t="s">
        <v>4</v>
      </c>
      <c r="G3" s="33" t="s">
        <v>0</v>
      </c>
      <c r="H3" s="33" t="s">
        <v>55</v>
      </c>
      <c r="I3" s="33" t="s">
        <v>56</v>
      </c>
      <c r="J3" s="33" t="s">
        <v>57</v>
      </c>
      <c r="K3" s="33" t="s">
        <v>58</v>
      </c>
      <c r="L3" s="33" t="s">
        <v>64</v>
      </c>
      <c r="M3" s="33" t="s">
        <v>60</v>
      </c>
      <c r="N3" s="33" t="s">
        <v>66</v>
      </c>
      <c r="O3" s="33" t="s">
        <v>68</v>
      </c>
      <c r="P3" s="33" t="s">
        <v>61</v>
      </c>
      <c r="Q3" s="33" t="e">
        <f>#REF!</f>
        <v>#REF!</v>
      </c>
      <c r="R3" s="33">
        <v>7.95</v>
      </c>
      <c r="S3" s="34" t="str">
        <f>IF(ISERROR(Q3/R3),"",Q3/R3)</f>
        <v/>
      </c>
      <c r="T3" s="35" t="str">
        <f>S3</f>
        <v/>
      </c>
      <c r="U3" s="33"/>
      <c r="V3" s="33" t="s">
        <v>62</v>
      </c>
      <c r="W3" s="33">
        <v>45</v>
      </c>
      <c r="X3" s="33">
        <v>36</v>
      </c>
      <c r="Y3" s="33">
        <v>48</v>
      </c>
      <c r="Z3" s="33"/>
      <c r="AA3" s="33">
        <v>3</v>
      </c>
      <c r="AB3" s="36">
        <f>IF(W3="","",W3*X3*Y3/1000000)</f>
        <v>0.08</v>
      </c>
      <c r="AC3" s="36">
        <f>IF(AA3="","",65/AB3*AA3)</f>
        <v>2437.5</v>
      </c>
      <c r="AD3" s="33">
        <v>3700</v>
      </c>
      <c r="AE3" s="36">
        <f>IF(ISERROR(AD3/AC3),"",AD3/AC3)</f>
        <v>1.52</v>
      </c>
      <c r="AF3" s="33" t="s">
        <v>63</v>
      </c>
      <c r="AG3" s="33">
        <f>12.8%+20%</f>
        <v>0.33</v>
      </c>
      <c r="AH3" s="36" t="str">
        <f>IF(ISERROR(T3*AG3),"",T3*AG3)</f>
        <v/>
      </c>
      <c r="AI3" s="36" t="str">
        <f>IF(ISERROR(T3+AE3+AH3),"",T3+AE3+AH3)</f>
        <v/>
      </c>
      <c r="AJ3" s="33">
        <v>0.31</v>
      </c>
      <c r="AK3" s="36">
        <f>IF(ISERROR(AW3*AJ3),"",AW3*AJ3)</f>
        <v>9.41</v>
      </c>
      <c r="AL3" s="33">
        <v>0</v>
      </c>
      <c r="AM3" s="36">
        <f>IF(ISERROR(AW3*AL3),"",AW3*AL3)</f>
        <v>0</v>
      </c>
      <c r="AN3" s="33">
        <v>0.1</v>
      </c>
      <c r="AO3" s="36">
        <f>IF(ISERROR(AW3*AN3),"",AW3*AN3)</f>
        <v>3.04</v>
      </c>
      <c r="AP3" s="36">
        <v>0</v>
      </c>
      <c r="AQ3" s="33"/>
      <c r="AR3" s="33"/>
      <c r="AS3" s="36">
        <f>IF(ISERROR(AW3*AR3),"",AW3*AR3)</f>
        <v>0</v>
      </c>
      <c r="AT3" s="36">
        <f>IF(ISERROR(AK3+AM3+AO3+AP3+AS3),"",AK3+AM3+AO3+AP3+AS3)</f>
        <v>12.45</v>
      </c>
      <c r="AU3" s="36" t="str">
        <f>IF(ISERROR(AI3+AT3),"",AI3+AT3)</f>
        <v/>
      </c>
      <c r="AV3" s="37" t="str">
        <f>IF(ISERROR((AW3-AU3)/AW3),"",(AW3-AU3)/AW3)</f>
        <v/>
      </c>
      <c r="AW3" s="36">
        <v>30.36</v>
      </c>
      <c r="AX3" s="33">
        <v>39.99</v>
      </c>
      <c r="AY3" s="33">
        <f>(AX3-AW3)/AX3</f>
        <v>0.24</v>
      </c>
      <c r="AZ3" s="33"/>
    </row>
    <row r="12" spans="1:52" x14ac:dyDescent="0.25">
      <c r="B12"/>
    </row>
    <row r="14" spans="1:52" x14ac:dyDescent="0.25">
      <c r="E14"/>
    </row>
  </sheetData>
  <sheetProtection insertRows="0" deleteRows="0" sort="0"/>
  <protectedRanges>
    <protectedRange sqref="A4:J209 A2:J2 A3:E3 F3 L4:AZ209 L2:AZ2 S3:U3 V3 AZ3 AY3 G3 H3:I3 J3 L3 N3:Q3 M3 R3 W3:AF3 AH3:AX3 AG3" name="Range1"/>
    <protectedRange sqref="K2:K207" name="Range1_1"/>
  </protectedRanges>
  <phoneticPr fontId="7" type="noConversion"/>
  <dataValidations count="5">
    <dataValidation type="list" allowBlank="1" showInputMessage="1" showErrorMessage="1" sqref="V2:V3">
      <formula1>#REF!</formula1>
    </dataValidation>
    <dataValidation type="list" allowBlank="1" showInputMessage="1" showErrorMessage="1" sqref="P2:P3">
      <formula1>#REF!</formula1>
    </dataValidation>
    <dataValidation type="list" allowBlank="1" showInputMessage="1" showErrorMessage="1" sqref="F2:F3">
      <formula1>#REF!</formula1>
    </dataValidation>
    <dataValidation type="list" allowBlank="1" showInputMessage="1" showErrorMessage="1" sqref="E2:E3">
      <formula1>#REF!</formula1>
    </dataValidation>
    <dataValidation type="list" allowBlank="1" showInputMessage="1" showErrorMessage="1" sqref="D2:D3">
      <formula1>#REF!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</rangeList>
  <rangeList sheetStid="4" master=""/>
  <rangeList sheetStid="3" master=""/>
  <rangeList sheetStid="7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2025-03-10T02:28:00Z</dcterms:created>
  <dcterms:modified xsi:type="dcterms:W3CDTF">2025-12-19T02:40:44Z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86AD0FD0111A41B987CD78254930A143_13</vt:lpwstr>
  </property>
  <property fmtid="{D5CDD505-2E9C-101B-9397-08002B2CF9AE}" pid="3" name="KSOProductBuildVer">
    <vt:lpwstr>2052-5.7.3.8095</vt:lpwstr>
  </property>
</Properties>
</file>