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4" i="5" l="1"/>
  <c r="BO4" i="5" s="1"/>
  <c r="BG4" i="5"/>
  <c r="BE4" i="5"/>
  <c r="BA4" i="5" s="1"/>
  <c r="AQ4" i="5"/>
  <c r="AE4" i="5"/>
  <c r="AL4" i="5" s="1"/>
  <c r="AN4" i="5" s="1"/>
  <c r="V4" i="5"/>
  <c r="BP3" i="5"/>
  <c r="BO3" i="5" s="1"/>
  <c r="BG3" i="5"/>
  <c r="BE3" i="5"/>
  <c r="AV3" i="5" s="1"/>
  <c r="AQ3" i="5"/>
  <c r="AE3" i="5"/>
  <c r="AL3" i="5" s="1"/>
  <c r="AN3" i="5" s="1"/>
  <c r="V3" i="5"/>
  <c r="AE2" i="5"/>
  <c r="AT3" i="5" l="1"/>
  <c r="AX3" i="5"/>
  <c r="BA3" i="5"/>
  <c r="AR4" i="5"/>
  <c r="AR3" i="5"/>
  <c r="BN4" i="5"/>
  <c r="AT4" i="5"/>
  <c r="AV4" i="5"/>
  <c r="AX4" i="5"/>
  <c r="BN3" i="5"/>
  <c r="BQ3" i="5" s="1"/>
  <c r="BB3" i="5" l="1"/>
  <c r="BC3" i="5" s="1"/>
  <c r="BQ4" i="5"/>
  <c r="BB4" i="5"/>
  <c r="BC4" i="5" s="1"/>
  <c r="BR4" i="5"/>
  <c r="BR3" i="5"/>
  <c r="BD3" i="5" l="1"/>
  <c r="BI3" i="5"/>
  <c r="BJ3" i="5" s="1"/>
  <c r="BI4" i="5"/>
  <c r="BJ4" i="5" s="1"/>
  <c r="BD4" i="5"/>
  <c r="BE2" i="5" l="1"/>
  <c r="V2" i="5"/>
  <c r="BP2" i="5" l="1"/>
  <c r="BO2" i="5" s="1"/>
  <c r="BG2" i="5"/>
  <c r="BN2" i="5"/>
  <c r="AQ2" i="5"/>
  <c r="BR2" i="5" l="1"/>
  <c r="AL2" i="5" l="1"/>
  <c r="AN2" i="5" s="1"/>
  <c r="AR2" i="5" s="1"/>
  <c r="BQ2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=[Standard Price]</t>
        </r>
      </text>
    </comment>
    <comment ref="BO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<sst xmlns="http://schemas.openxmlformats.org/spreadsheetml/2006/main" count="111" uniqueCount="87">
  <si>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</si>
  <si>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</si>
  <si>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</si>
  <si>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</si>
  <si>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</si>
  <si>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</si>
  <si>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</si>
  <si>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</si>
  <si>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</si>
  <si>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</si>
  <si>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</si>
  <si>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</si>
  <si>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</si>
  <si>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</si>
  <si>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</si>
  <si>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</si>
  <si>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</si>
  <si>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</si>
  <si>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</si>
  <si>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</si>
  <si>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</si>
  <si>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</si>
  <si>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</si>
  <si>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</si>
  <si>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</si>
  <si>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</si>
  <si>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</si>
  <si>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</si>
  <si>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</si>
  <si>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</si>
  <si>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</si>
  <si>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</si>
  <si>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</si>
  <si>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</si>
  <si>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</si>
  <si>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</si>
  <si>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</si>
  <si>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</si>
  <si>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</si>
  <si>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</si>
  <si>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</si>
  <si>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</si>
  <si>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</si>
  <si>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</si>
  <si>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</si>
  <si>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</si>
  <si>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</si>
  <si>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</si>
  <si>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</si>
  <si>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</si>
  <si>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</si>
  <si>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</si>
  <si>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</si>
  <si>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</si>
  <si>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</si>
  <si>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</si>
  <si>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</si>
  <si>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</si>
  <si>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</si>
  <si>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</si>
  <si>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</si>
  <si>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</si>
  <si>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</si>
  <si>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</si>
  <si>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</si>
  <si>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</si>
  <si>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</si>
  <si>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</si>
  <si>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</si>
  <si>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</si>
  <si>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</si>
  <si>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</si>
  <si>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</si>
  <si>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</si>
  <si>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Pillow Cover</t>
    <phoneticPr fontId="11" type="noConversion"/>
  </si>
  <si>
    <t>Cotton Slub</t>
    <phoneticPr fontId="11" type="noConversion"/>
  </si>
  <si>
    <t>Linen</t>
    <phoneticPr fontId="11" type="noConversion"/>
  </si>
  <si>
    <t>6302.31.5010</t>
    <phoneticPr fontId="11" type="noConversion"/>
  </si>
  <si>
    <t>Blue</t>
    <phoneticPr fontId="11" type="noConversion"/>
  </si>
  <si>
    <t>Sage</t>
    <phoneticPr fontId="11" type="noConversion"/>
  </si>
  <si>
    <t>Ave Boanical</t>
    <phoneticPr fontId="11" type="noConversion"/>
  </si>
  <si>
    <t>Leave Pillow Cover</t>
    <phoneticPr fontId="11" type="noConversion"/>
  </si>
  <si>
    <t>20 x20"</t>
    <phoneticPr fontId="11" type="noConversion"/>
  </si>
  <si>
    <t>Front Fabric  and GSM: COTTON SLUB (100% Cotton and 240 GSM),
Front Lining: COTTON SHEETING (120GSM)NATURAL WASHED
Back Fabric  and GSM: COTTON SLUB (100% Cotton,and 240GSM)/ STONE WASH
Edge : KNIFE EDGE. Zipper: LOGO EMBOSSED ZIPPER
Package: Hangtag+PE bag+mailer bag.  30pc in 5ply carton</t>
    <phoneticPr fontId="11" type="noConversion"/>
  </si>
  <si>
    <t>HHD21-2021</t>
  </si>
  <si>
    <t>HHD21-2022</t>
  </si>
  <si>
    <t>HHD21-2023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</si>
</sst>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1" formatCode="0.0"/>
    <numFmt numFmtId="182" formatCode="&quot;$&quot;#,##0.0000"/>
    <numFmt numFmtId="183" formatCode="0.000"/>
    <numFmt numFmtId="185" formatCode="0.00_);[Red]\(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185" fontId="3" fillId="0" borderId="1" xfId="4" applyNumberFormat="1" applyBorder="1" applyAlignment="1">
      <alignment horizontal="center"/>
    </xf>
    <xf numFmtId="185" fontId="3" fillId="0" borderId="1" xfId="4" applyNumberFormat="1" applyBorder="1"/>
    <xf numFmtId="185" fontId="3" fillId="0" borderId="4" xfId="4" applyNumberFormat="1" applyBorder="1"/>
    <xf numFmtId="185" fontId="3" fillId="0" borderId="2" xfId="4" applyNumberFormat="1" applyBorder="1" applyAlignment="1">
      <alignment horizontal="center" wrapText="1"/>
    </xf>
    <xf numFmtId="185" fontId="3" fillId="2" borderId="1" xfId="4" applyNumberFormat="1" applyFill="1" applyBorder="1"/>
    <xf numFmtId="185" fontId="3" fillId="0" borderId="5" xfId="4" applyNumberFormat="1" applyBorder="1"/>
    <xf numFmtId="185" fontId="0" fillId="2" borderId="1" xfId="5" applyNumberFormat="1" applyFont="1" applyFill="1" applyBorder="1" applyAlignment="1"/>
    <xf numFmtId="185" fontId="3" fillId="2" borderId="5" xfId="4" applyNumberFormat="1" applyFill="1" applyBorder="1"/>
    <xf numFmtId="185" fontId="3" fillId="0" borderId="0" xfId="4" applyNumberFormat="1"/>
    <xf numFmtId="185" fontId="3" fillId="2" borderId="4" xfId="4" applyNumberFormat="1" applyFill="1" applyBorder="1"/>
    <xf numFmtId="185" fontId="7" fillId="2" borderId="3" xfId="25" applyNumberFormat="1" applyFont="1" applyFill="1" applyBorder="1" applyAlignment="1">
      <alignment horizontal="center" vertical="center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4"/>
  <sheetViews>
    <sheetView tabSelected="1" zoomScaleNormal="100" workbookViewId="0">
      <selection activeCell="A2" sqref="A2:XFD4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6.8554687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2.5703125" style="2" bestFit="1" customWidth="1"/>
    <col min="16" max="16" width="8.8554687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1.710937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10.140625" style="19" customWidth="1"/>
    <col min="29" max="29" width="8.1406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5" width="10.85546875" style="4" customWidth="1"/>
    <col min="46" max="46" width="8.140625" style="3" customWidth="1"/>
    <col min="47" max="47" width="9.140625" style="4" customWidth="1"/>
    <col min="48" max="48" width="8.140625" style="3" customWidth="1"/>
    <col min="49" max="49" width="9.28515625" style="4" customWidth="1"/>
    <col min="50" max="50" width="6.85546875" style="4" customWidth="1"/>
    <col min="51" max="51" width="9.140625" style="4" customWidth="1"/>
    <col min="52" max="52" width="7.42578125" style="4" customWidth="1"/>
    <col min="53" max="53" width="7.7109375" style="4" customWidth="1"/>
    <col min="54" max="54" width="11.42578125" style="4" customWidth="1"/>
    <col min="55" max="55" width="11.85546875" style="2" customWidth="1"/>
    <col min="56" max="56" width="11.28515625" style="24" customWidth="1"/>
    <col min="57" max="57" width="9.85546875" style="4" customWidth="1"/>
    <col min="58" max="58" width="15" style="3" customWidth="1"/>
    <col min="59" max="59" width="10.140625" style="4" customWidth="1"/>
    <col min="60" max="60" width="8.85546875" style="4" customWidth="1"/>
    <col min="61" max="61" width="10.85546875" style="4" customWidth="1"/>
    <col min="62" max="62" width="8.140625" style="3" customWidth="1"/>
    <col min="63" max="65" width="10.42578125" style="4" customWidth="1"/>
    <col min="66" max="66" width="12.42578125" style="2" customWidth="1"/>
    <col min="67" max="67" width="10.42578125" style="2" customWidth="1"/>
    <col min="68" max="68" width="9.5703125" style="2" customWidth="1"/>
    <col min="69" max="69" width="13.42578125" style="2" customWidth="1"/>
    <col min="70" max="70" width="13.42578125" style="3" customWidth="1"/>
    <col min="71" max="16384" width="9.140625" style="2"/>
  </cols>
  <sheetData>
    <row r="1" spans="1:70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45</v>
      </c>
      <c r="L1" s="9" t="s">
        <v>15</v>
      </c>
      <c r="M1" s="9" t="s">
        <v>16</v>
      </c>
      <c r="N1" s="6" t="s">
        <v>44</v>
      </c>
      <c r="O1" s="6" t="s">
        <v>17</v>
      </c>
      <c r="P1" s="6" t="s">
        <v>18</v>
      </c>
      <c r="Q1" s="6" t="s">
        <v>42</v>
      </c>
      <c r="R1" s="42" t="s">
        <v>71</v>
      </c>
      <c r="S1" s="9" t="s">
        <v>19</v>
      </c>
      <c r="T1" s="12" t="s">
        <v>39</v>
      </c>
      <c r="U1" s="29" t="s">
        <v>41</v>
      </c>
      <c r="V1" s="39" t="s">
        <v>65</v>
      </c>
      <c r="W1" s="30" t="s">
        <v>47</v>
      </c>
      <c r="X1" s="38" t="s">
        <v>46</v>
      </c>
      <c r="Y1" s="10" t="s">
        <v>2</v>
      </c>
      <c r="Z1" s="21" t="s">
        <v>20</v>
      </c>
      <c r="AA1" s="21" t="s">
        <v>21</v>
      </c>
      <c r="AB1" s="21" t="s">
        <v>22</v>
      </c>
      <c r="AC1" s="43" t="s">
        <v>72</v>
      </c>
      <c r="AD1" s="12" t="s">
        <v>23</v>
      </c>
      <c r="AE1" s="26" t="s">
        <v>24</v>
      </c>
      <c r="AF1" s="41" t="s">
        <v>70</v>
      </c>
      <c r="AG1" s="21" t="s">
        <v>66</v>
      </c>
      <c r="AH1" s="21" t="s">
        <v>67</v>
      </c>
      <c r="AI1" s="21" t="s">
        <v>68</v>
      </c>
      <c r="AJ1" s="11" t="s">
        <v>69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16" t="s">
        <v>33</v>
      </c>
      <c r="AT1" s="15" t="s">
        <v>34</v>
      </c>
      <c r="AU1" s="16" t="s">
        <v>35</v>
      </c>
      <c r="AV1" s="15" t="s">
        <v>36</v>
      </c>
      <c r="AW1" s="16" t="s">
        <v>52</v>
      </c>
      <c r="AX1" s="15" t="s">
        <v>51</v>
      </c>
      <c r="AY1" s="23" t="s">
        <v>48</v>
      </c>
      <c r="AZ1" s="16" t="s">
        <v>49</v>
      </c>
      <c r="BA1" s="15" t="s">
        <v>50</v>
      </c>
      <c r="BB1" s="15" t="s">
        <v>37</v>
      </c>
      <c r="BC1" s="25" t="s">
        <v>38</v>
      </c>
      <c r="BD1" s="18" t="s">
        <v>43</v>
      </c>
      <c r="BE1" s="40" t="s">
        <v>53</v>
      </c>
      <c r="BF1" s="31" t="s">
        <v>55</v>
      </c>
      <c r="BG1" s="15" t="s">
        <v>56</v>
      </c>
      <c r="BH1" s="32" t="s">
        <v>57</v>
      </c>
      <c r="BI1" s="25" t="s">
        <v>58</v>
      </c>
      <c r="BJ1" s="44" t="s">
        <v>59</v>
      </c>
      <c r="BK1" s="34" t="s">
        <v>54</v>
      </c>
      <c r="BL1" s="34" t="s">
        <v>73</v>
      </c>
      <c r="BM1" s="33"/>
      <c r="BN1" s="35" t="s">
        <v>60</v>
      </c>
      <c r="BO1" s="36" t="s">
        <v>62</v>
      </c>
      <c r="BP1" s="35" t="s">
        <v>61</v>
      </c>
      <c r="BQ1" s="36" t="s">
        <v>64</v>
      </c>
      <c r="BR1" s="37" t="s">
        <v>63</v>
      </c>
    </row>
    <row r="2" spans="1:70" s="53" customFormat="1">
      <c r="A2" s="45">
        <v>1</v>
      </c>
      <c r="B2" s="46"/>
      <c r="C2" s="46"/>
      <c r="D2" s="46" t="s">
        <v>5</v>
      </c>
      <c r="E2" s="46"/>
      <c r="F2" s="46" t="s">
        <v>40</v>
      </c>
      <c r="G2" s="46" t="s">
        <v>80</v>
      </c>
      <c r="H2" s="46" t="s">
        <v>81</v>
      </c>
      <c r="I2" s="46" t="s">
        <v>74</v>
      </c>
      <c r="J2" s="45" t="s">
        <v>83</v>
      </c>
      <c r="K2" s="47" t="s">
        <v>75</v>
      </c>
      <c r="L2" s="46" t="s">
        <v>82</v>
      </c>
      <c r="M2" s="46" t="s">
        <v>76</v>
      </c>
      <c r="N2" s="47"/>
      <c r="O2" s="46" t="s">
        <v>84</v>
      </c>
      <c r="P2" s="46"/>
      <c r="Q2" s="46"/>
      <c r="R2" s="47"/>
      <c r="S2" s="46" t="s">
        <v>6</v>
      </c>
      <c r="T2" s="46">
        <v>300</v>
      </c>
      <c r="U2" s="48"/>
      <c r="V2" s="49">
        <f>IF(W2="","",X2*W2)</f>
        <v>54.46</v>
      </c>
      <c r="W2" s="50">
        <v>7.95</v>
      </c>
      <c r="X2" s="46">
        <v>6.85</v>
      </c>
      <c r="Y2" s="46" t="s">
        <v>4</v>
      </c>
      <c r="Z2" s="46">
        <v>54</v>
      </c>
      <c r="AA2" s="46">
        <v>27</v>
      </c>
      <c r="AB2" s="46">
        <v>38</v>
      </c>
      <c r="AC2" s="47">
        <v>9.1999999999999993</v>
      </c>
      <c r="AD2" s="46">
        <v>30</v>
      </c>
      <c r="AE2" s="49">
        <f>IF(Z2="","",Z2*AA2*AB2/1000000)</f>
        <v>0.06</v>
      </c>
      <c r="AF2" s="47" t="s">
        <v>0</v>
      </c>
      <c r="AG2" s="46">
        <v>20</v>
      </c>
      <c r="AH2" s="46">
        <v>10</v>
      </c>
      <c r="AI2" s="46">
        <v>0.4</v>
      </c>
      <c r="AJ2" s="46">
        <v>0.24</v>
      </c>
      <c r="AK2" s="46">
        <v>65</v>
      </c>
      <c r="AL2" s="49">
        <f t="shared" ref="AL2" si="0">IF(AD2="","",AK2/AE2*AD2)</f>
        <v>32500</v>
      </c>
      <c r="AM2" s="46">
        <v>3500</v>
      </c>
      <c r="AN2" s="49">
        <f>IF(ISERROR(AM2/AL2),"",AM2/AL2)</f>
        <v>0.11</v>
      </c>
      <c r="AO2" s="46" t="s">
        <v>77</v>
      </c>
      <c r="AP2" s="46">
        <v>0.71</v>
      </c>
      <c r="AQ2" s="49">
        <f t="shared" ref="AQ2" si="1">IF(ISERROR(X2*AP2),"",X2*AP2)</f>
        <v>4.8600000000000003</v>
      </c>
      <c r="AR2" s="49">
        <f t="shared" ref="AR2" si="2">IF(ISERROR(X2+AN2+AQ2),"",X2+AN2+AQ2)</f>
        <v>11.82</v>
      </c>
      <c r="AS2" s="46">
        <v>0.1</v>
      </c>
      <c r="AT2" s="49">
        <f>IF(ISERROR(BE2*AS2),"",BE2*AS2)</f>
        <v>2.7</v>
      </c>
      <c r="AU2" s="46">
        <v>0.15</v>
      </c>
      <c r="AV2" s="49">
        <f>IF(ISERROR(BE2*AU2),"",BE2*AU2)</f>
        <v>4.05</v>
      </c>
      <c r="AW2" s="46">
        <v>0.1</v>
      </c>
      <c r="AX2" s="49">
        <f>IF(ISERROR(BE2*AW2),"",BE2*AW2)</f>
        <v>2.7</v>
      </c>
      <c r="AY2" s="46"/>
      <c r="AZ2" s="46">
        <v>0</v>
      </c>
      <c r="BA2" s="49">
        <f>IF(ISERROR(BE2*AZ2),"",BE2*AZ2)</f>
        <v>0</v>
      </c>
      <c r="BB2" s="49">
        <f>IF(ISERROR(AT2+AV2+AX2+BA2),"",AT2+AV2+AX2+BA2)</f>
        <v>9.4499999999999993</v>
      </c>
      <c r="BC2" s="49">
        <f t="shared" ref="BC2" si="3">IF(ISERROR(AR2+BB2),"",AR2+BB2)</f>
        <v>21.27</v>
      </c>
      <c r="BD2" s="51">
        <f t="shared" ref="BD2" si="4">IF(ISERROR((BE2-BC2)/BE2),"",(BE2-BC2)/BE2)</f>
        <v>0.21</v>
      </c>
      <c r="BE2" s="49">
        <f>IF(BK2="","",BK2*(1-BL2))</f>
        <v>27</v>
      </c>
      <c r="BF2" s="47">
        <v>0.3</v>
      </c>
      <c r="BG2" s="49">
        <f>IF(BF2="","",BK2*BF2)</f>
        <v>18</v>
      </c>
      <c r="BH2" s="47">
        <v>5</v>
      </c>
      <c r="BI2" s="49">
        <f>IF(ISERROR(BC2+BG2+BH2),"",BC2+BG2+BH2)</f>
        <v>44.27</v>
      </c>
      <c r="BJ2" s="52">
        <f>IF(BK2="","",(BK2-BI2)/BK2)</f>
        <v>0.26</v>
      </c>
      <c r="BK2" s="47">
        <v>59.99</v>
      </c>
      <c r="BL2" s="47">
        <v>0.55000000000000004</v>
      </c>
      <c r="BN2" s="54">
        <f>BE2</f>
        <v>27</v>
      </c>
      <c r="BO2" s="55">
        <f>IF(BP2="","",CEILING(BP2/0.9 - 0.01, 10) - 0.01)</f>
        <v>69.989999999999995</v>
      </c>
      <c r="BP2" s="54">
        <f>IF(BK2="","",BK2)</f>
        <v>59.99</v>
      </c>
      <c r="BQ2" s="49">
        <f>IF(BN2="","",(BN2-AR2)/BN2)</f>
        <v>0.56000000000000005</v>
      </c>
      <c r="BR2" s="49">
        <f>IF(BO2="","",(BO2-BN2)/BO2)</f>
        <v>0.61</v>
      </c>
    </row>
    <row r="3" spans="1:70" s="53" customFormat="1">
      <c r="A3" s="45">
        <v>2</v>
      </c>
      <c r="B3" s="46"/>
      <c r="C3" s="46"/>
      <c r="D3" s="46" t="s">
        <v>5</v>
      </c>
      <c r="E3" s="46"/>
      <c r="F3" s="46" t="s">
        <v>40</v>
      </c>
      <c r="G3" s="46" t="s">
        <v>80</v>
      </c>
      <c r="H3" s="46" t="s">
        <v>81</v>
      </c>
      <c r="I3" s="46" t="s">
        <v>74</v>
      </c>
      <c r="J3" s="45" t="s">
        <v>83</v>
      </c>
      <c r="K3" s="47" t="s">
        <v>75</v>
      </c>
      <c r="L3" s="46" t="s">
        <v>82</v>
      </c>
      <c r="M3" s="46" t="s">
        <v>78</v>
      </c>
      <c r="N3" s="47"/>
      <c r="O3" s="46" t="s">
        <v>85</v>
      </c>
      <c r="P3" s="46"/>
      <c r="Q3" s="46"/>
      <c r="R3" s="47"/>
      <c r="S3" s="46" t="s">
        <v>6</v>
      </c>
      <c r="T3" s="46">
        <v>300</v>
      </c>
      <c r="U3" s="48"/>
      <c r="V3" s="49">
        <f>IF(W3="","",X3*W3)</f>
        <v>54.46</v>
      </c>
      <c r="W3" s="50">
        <v>7.95</v>
      </c>
      <c r="X3" s="46">
        <v>6.85</v>
      </c>
      <c r="Y3" s="46" t="s">
        <v>4</v>
      </c>
      <c r="Z3" s="46">
        <v>54</v>
      </c>
      <c r="AA3" s="46">
        <v>27</v>
      </c>
      <c r="AB3" s="46">
        <v>38</v>
      </c>
      <c r="AC3" s="47">
        <v>9.1999999999999993</v>
      </c>
      <c r="AD3" s="46">
        <v>30</v>
      </c>
      <c r="AE3" s="49">
        <f>IF(Z3="","",Z3*AA3*AB3/1000000)</f>
        <v>0.06</v>
      </c>
      <c r="AF3" s="47" t="s">
        <v>0</v>
      </c>
      <c r="AG3" s="46">
        <v>20</v>
      </c>
      <c r="AH3" s="46">
        <v>10</v>
      </c>
      <c r="AI3" s="46">
        <v>0.4</v>
      </c>
      <c r="AJ3" s="46">
        <v>0.24</v>
      </c>
      <c r="AK3" s="46">
        <v>65</v>
      </c>
      <c r="AL3" s="49">
        <f t="shared" ref="AL3:AL4" si="5">IF(AD3="","",AK3/AE3*AD3)</f>
        <v>32500</v>
      </c>
      <c r="AM3" s="46">
        <v>3500</v>
      </c>
      <c r="AN3" s="49">
        <f>IF(ISERROR(AM3/AL3),"",AM3/AL3)</f>
        <v>0.11</v>
      </c>
      <c r="AO3" s="46" t="s">
        <v>77</v>
      </c>
      <c r="AP3" s="46">
        <v>0.71</v>
      </c>
      <c r="AQ3" s="49">
        <f t="shared" ref="AQ3:AQ4" si="6">IF(ISERROR(X3*AP3),"",X3*AP3)</f>
        <v>4.8600000000000003</v>
      </c>
      <c r="AR3" s="49">
        <f t="shared" ref="AR3:AR4" si="7">IF(ISERROR(X3+AN3+AQ3),"",X3+AN3+AQ3)</f>
        <v>11.82</v>
      </c>
      <c r="AS3" s="46">
        <v>0.1</v>
      </c>
      <c r="AT3" s="49">
        <f>IF(ISERROR(BE3*AS3),"",BE3*AS3)</f>
        <v>2.7</v>
      </c>
      <c r="AU3" s="46">
        <v>0.15</v>
      </c>
      <c r="AV3" s="49">
        <f>IF(ISERROR(BE3*AU3),"",BE3*AU3)</f>
        <v>4.05</v>
      </c>
      <c r="AW3" s="46">
        <v>0.1</v>
      </c>
      <c r="AX3" s="49">
        <f>IF(ISERROR(BE3*AW3),"",BE3*AW3)</f>
        <v>2.7</v>
      </c>
      <c r="AY3" s="46"/>
      <c r="AZ3" s="46">
        <v>0</v>
      </c>
      <c r="BA3" s="49">
        <f>IF(ISERROR(BE3*AZ3),"",BE3*AZ3)</f>
        <v>0</v>
      </c>
      <c r="BB3" s="49">
        <f>IF(ISERROR(AT3+AV3+AX3+BA3),"",AT3+AV3+AX3+BA3)</f>
        <v>9.4499999999999993</v>
      </c>
      <c r="BC3" s="49">
        <f t="shared" ref="BC3:BC4" si="8">IF(ISERROR(AR3+BB3),"",AR3+BB3)</f>
        <v>21.27</v>
      </c>
      <c r="BD3" s="51">
        <f t="shared" ref="BD3:BD4" si="9">IF(ISERROR((BE3-BC3)/BE3),"",(BE3-BC3)/BE3)</f>
        <v>0.21</v>
      </c>
      <c r="BE3" s="49">
        <f>IF(BK3="","",BK3*(1-BL3))</f>
        <v>27</v>
      </c>
      <c r="BF3" s="47">
        <v>0.3</v>
      </c>
      <c r="BG3" s="49">
        <f>IF(BF3="","",BK3*BF3)</f>
        <v>18</v>
      </c>
      <c r="BH3" s="47">
        <v>5</v>
      </c>
      <c r="BI3" s="49">
        <f>IF(ISERROR(BC3+BG3+BH3),"",BC3+BG3+BH3)</f>
        <v>44.27</v>
      </c>
      <c r="BJ3" s="52">
        <f>IF(BK3="","",(BK3-BI3)/BK3)</f>
        <v>0.26</v>
      </c>
      <c r="BK3" s="47">
        <v>59.99</v>
      </c>
      <c r="BL3" s="47">
        <v>0.55000000000000004</v>
      </c>
      <c r="BN3" s="54">
        <f>BE3</f>
        <v>27</v>
      </c>
      <c r="BO3" s="55">
        <f>IF(BP3="","",CEILING(BP3/0.9 - 0.01, 10) - 0.01)</f>
        <v>69.989999999999995</v>
      </c>
      <c r="BP3" s="54">
        <f>IF(BK3="","",BK3)</f>
        <v>59.99</v>
      </c>
      <c r="BQ3" s="49">
        <f>IF(BN3="","",(BN3-AR3)/BN3)</f>
        <v>0.56000000000000005</v>
      </c>
      <c r="BR3" s="49">
        <f>IF(BO3="","",(BO3-BN3)/BO3)</f>
        <v>0.61</v>
      </c>
    </row>
    <row r="4" spans="1:70" s="53" customFormat="1">
      <c r="A4" s="45">
        <v>3</v>
      </c>
      <c r="B4" s="46"/>
      <c r="C4" s="46"/>
      <c r="D4" s="46" t="s">
        <v>5</v>
      </c>
      <c r="E4" s="46"/>
      <c r="F4" s="46" t="s">
        <v>40</v>
      </c>
      <c r="G4" s="46" t="s">
        <v>80</v>
      </c>
      <c r="H4" s="46" t="s">
        <v>81</v>
      </c>
      <c r="I4" s="46" t="s">
        <v>74</v>
      </c>
      <c r="J4" s="45" t="s">
        <v>83</v>
      </c>
      <c r="K4" s="47" t="s">
        <v>75</v>
      </c>
      <c r="L4" s="46" t="s">
        <v>82</v>
      </c>
      <c r="M4" s="46" t="s">
        <v>79</v>
      </c>
      <c r="N4" s="47"/>
      <c r="O4" s="46" t="s">
        <v>86</v>
      </c>
      <c r="P4" s="46"/>
      <c r="Q4" s="46"/>
      <c r="R4" s="47"/>
      <c r="S4" s="46" t="s">
        <v>6</v>
      </c>
      <c r="T4" s="46">
        <v>300</v>
      </c>
      <c r="U4" s="48"/>
      <c r="V4" s="49">
        <f>IF(W4="","",X4*W4)</f>
        <v>54.46</v>
      </c>
      <c r="W4" s="50">
        <v>7.95</v>
      </c>
      <c r="X4" s="46">
        <v>6.85</v>
      </c>
      <c r="Y4" s="46" t="s">
        <v>4</v>
      </c>
      <c r="Z4" s="46">
        <v>54</v>
      </c>
      <c r="AA4" s="46">
        <v>27</v>
      </c>
      <c r="AB4" s="46">
        <v>38</v>
      </c>
      <c r="AC4" s="47">
        <v>9.1999999999999993</v>
      </c>
      <c r="AD4" s="46">
        <v>30</v>
      </c>
      <c r="AE4" s="49">
        <f>IF(Z4="","",Z4*AA4*AB4/1000000)</f>
        <v>0.06</v>
      </c>
      <c r="AF4" s="47" t="s">
        <v>0</v>
      </c>
      <c r="AG4" s="46">
        <v>20</v>
      </c>
      <c r="AH4" s="46">
        <v>10</v>
      </c>
      <c r="AI4" s="46">
        <v>0.4</v>
      </c>
      <c r="AJ4" s="46">
        <v>0.24</v>
      </c>
      <c r="AK4" s="46">
        <v>65</v>
      </c>
      <c r="AL4" s="49">
        <f t="shared" si="5"/>
        <v>32500</v>
      </c>
      <c r="AM4" s="46">
        <v>3500</v>
      </c>
      <c r="AN4" s="49">
        <f>IF(ISERROR(AM4/AL4),"",AM4/AL4)</f>
        <v>0.11</v>
      </c>
      <c r="AO4" s="46" t="s">
        <v>77</v>
      </c>
      <c r="AP4" s="46">
        <v>0.71</v>
      </c>
      <c r="AQ4" s="49">
        <f t="shared" si="6"/>
        <v>4.8600000000000003</v>
      </c>
      <c r="AR4" s="49">
        <f t="shared" si="7"/>
        <v>11.82</v>
      </c>
      <c r="AS4" s="46">
        <v>0.1</v>
      </c>
      <c r="AT4" s="49">
        <f>IF(ISERROR(BE4*AS4),"",BE4*AS4)</f>
        <v>2.7</v>
      </c>
      <c r="AU4" s="46">
        <v>0.15</v>
      </c>
      <c r="AV4" s="49">
        <f>IF(ISERROR(BE4*AU4),"",BE4*AU4)</f>
        <v>4.05</v>
      </c>
      <c r="AW4" s="46">
        <v>0.1</v>
      </c>
      <c r="AX4" s="49">
        <f>IF(ISERROR(BE4*AW4),"",BE4*AW4)</f>
        <v>2.7</v>
      </c>
      <c r="AY4" s="46"/>
      <c r="AZ4" s="46">
        <v>0</v>
      </c>
      <c r="BA4" s="49">
        <f>IF(ISERROR(BE4*AZ4),"",BE4*AZ4)</f>
        <v>0</v>
      </c>
      <c r="BB4" s="49">
        <f>IF(ISERROR(AT4+AV4+AX4+BA4),"",AT4+AV4+AX4+BA4)</f>
        <v>9.4499999999999993</v>
      </c>
      <c r="BC4" s="49">
        <f t="shared" si="8"/>
        <v>21.27</v>
      </c>
      <c r="BD4" s="51">
        <f t="shared" si="9"/>
        <v>0.21</v>
      </c>
      <c r="BE4" s="49">
        <f>IF(BK4="","",BK4*(1-BL4))</f>
        <v>27</v>
      </c>
      <c r="BF4" s="47">
        <v>0.3</v>
      </c>
      <c r="BG4" s="49">
        <f>IF(BF4="","",BK4*BF4)</f>
        <v>18</v>
      </c>
      <c r="BH4" s="47">
        <v>5</v>
      </c>
      <c r="BI4" s="49">
        <f>IF(ISERROR(BC4+BG4+BH4),"",BC4+BG4+BH4)</f>
        <v>44.27</v>
      </c>
      <c r="BJ4" s="52">
        <f>IF(BK4="","",(BK4-BI4)/BK4)</f>
        <v>0.26</v>
      </c>
      <c r="BK4" s="47">
        <v>59.99</v>
      </c>
      <c r="BL4" s="47">
        <v>0.55000000000000004</v>
      </c>
      <c r="BN4" s="54">
        <f>BE4</f>
        <v>27</v>
      </c>
      <c r="BO4" s="55">
        <f>IF(BP4="","",CEILING(BP4/0.9 - 0.01, 10) - 0.01)</f>
        <v>69.989999999999995</v>
      </c>
      <c r="BP4" s="54">
        <f>IF(BK4="","",BK4)</f>
        <v>59.99</v>
      </c>
      <c r="BQ4" s="49">
        <f>IF(BN4="","",(BN4-AR4)/BN4)</f>
        <v>0.56000000000000005</v>
      </c>
      <c r="BR4" s="49">
        <f>IF(BO4="","",(BO4-BN4)/BO4)</f>
        <v>0.61</v>
      </c>
    </row>
  </sheetData>
  <sheetProtection insertRows="0" deleteRows="0" sort="0"/>
  <protectedRanges>
    <protectedRange sqref="A6:B88 D6:E88 C5:C87 AN2:AN4 F5:S87 AK2:AL4 AE2:AF4 BJ2:BJ4 L2:S4 AQ2:BH4 V2:Y4 A2:J4 U5:BB87" name="Range1"/>
    <protectedRange sqref="Z2:AC4 AG2:AJ4" name="Range1_2"/>
    <protectedRange sqref="AM2:AM4" name="Range1_3"/>
    <protectedRange sqref="AO2:AP4" name="Range1_4"/>
    <protectedRange sqref="T2:T4" name="Range1_6"/>
    <protectedRange sqref="K2:K4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D2:D4</xm:sqref>
        </x14:dataValidation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S2:S4</xm:sqref>
        </x14:dataValidation>
        <x14:dataValidation type="list" allowBlank="1" showInputMessage="1" showErrorMessage="1">
          <x14:formula1>
            <xm:f>#REF!</xm:f>
          </x14:formula1>
          <xm:sqref>Y2:Y4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  <x14:dataValidation type="list" allowBlank="1" showInputMessage="1" showErrorMessage="1">
          <x14:formula1>
            <xm:f>#REF!</xm:f>
          </x14:formula1>
          <xm:sqref>AF2:AF4 R2:R4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2025-12-15T04:40:49Z</dcterms:modified>
</cp:coreProperties>
</file>