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AB236EC0-0441-4BDD-BCDB-6DA965529C41}" xr6:coauthVersionLast="47" xr6:coauthVersionMax="47" xr10:uidLastSave="{00000000-0000-0000-0000-000000000000}"/>
  <bookViews>
    <workbookView xWindow="-110" yWindow="-110" windowWidth="19420" windowHeight="11500" xr2:uid="{6B256A7F-20B4-4A89-8C19-6662E10DABA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1" l="1"/>
  <c r="BB15" i="1"/>
  <c r="AX15" i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BB14" i="1"/>
  <c r="AX14" i="1"/>
  <c r="AT14" i="1"/>
  <c r="AQ14" i="1"/>
  <c r="AO14" i="1"/>
  <c r="AM14" i="1"/>
  <c r="AJ14" i="1"/>
  <c r="AD14" i="1"/>
  <c r="AE14" i="1" s="1"/>
  <c r="AG14" i="1" s="1"/>
  <c r="AK14" i="1" s="1"/>
  <c r="S14" i="1"/>
  <c r="U14" i="1" s="1"/>
  <c r="BE13" i="1"/>
  <c r="BB13" i="1"/>
  <c r="AX13" i="1"/>
  <c r="AT13" i="1"/>
  <c r="AQ13" i="1"/>
  <c r="AO13" i="1"/>
  <c r="AM13" i="1"/>
  <c r="AJ13" i="1"/>
  <c r="AD13" i="1"/>
  <c r="AE13" i="1" s="1"/>
  <c r="AG13" i="1" s="1"/>
  <c r="AK13" i="1" s="1"/>
  <c r="S13" i="1"/>
  <c r="U13" i="1" s="1"/>
  <c r="BE12" i="1"/>
  <c r="BB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U10" i="1" s="1"/>
  <c r="AJ10" i="1"/>
  <c r="AD10" i="1"/>
  <c r="AE10" i="1" s="1"/>
  <c r="AG10" i="1" s="1"/>
  <c r="S10" i="1"/>
  <c r="U10" i="1" s="1"/>
  <c r="BE9" i="1"/>
  <c r="BB9" i="1"/>
  <c r="AX9" i="1"/>
  <c r="AT9" i="1"/>
  <c r="AQ9" i="1"/>
  <c r="AO9" i="1"/>
  <c r="AM9" i="1"/>
  <c r="AU9" i="1" s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U8" i="1" s="1"/>
  <c r="AJ8" i="1"/>
  <c r="AD8" i="1"/>
  <c r="AE8" i="1" s="1"/>
  <c r="AG8" i="1" s="1"/>
  <c r="AK8" i="1" s="1"/>
  <c r="AV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AK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K4" i="1" l="1"/>
  <c r="AK9" i="1"/>
  <c r="AV9" i="1" s="1"/>
  <c r="AW9" i="1" s="1"/>
  <c r="AU11" i="1"/>
  <c r="AU14" i="1"/>
  <c r="AV14" i="1" s="1"/>
  <c r="AW14" i="1" s="1"/>
  <c r="AK12" i="1"/>
  <c r="AU2" i="1"/>
  <c r="AU13" i="1"/>
  <c r="AV13" i="1"/>
  <c r="AW13" i="1" s="1"/>
  <c r="AK3" i="1"/>
  <c r="AK11" i="1"/>
  <c r="AK2" i="1"/>
  <c r="AK10" i="1"/>
  <c r="AV10" i="1" s="1"/>
  <c r="BD10" i="1" s="1"/>
  <c r="AU5" i="1"/>
  <c r="AV5" i="1" s="1"/>
  <c r="AU15" i="1"/>
  <c r="AV15" i="1" s="1"/>
  <c r="AU12" i="1"/>
  <c r="AU7" i="1"/>
  <c r="AV7" i="1" s="1"/>
  <c r="BD7" i="1" s="1"/>
  <c r="AU6" i="1"/>
  <c r="AV6" i="1" s="1"/>
  <c r="AU3" i="1"/>
  <c r="AU4" i="1"/>
  <c r="BD8" i="1"/>
  <c r="AW8" i="1"/>
  <c r="AV11" i="1" l="1"/>
  <c r="AW11" i="1" s="1"/>
  <c r="BD9" i="1"/>
  <c r="AV4" i="1"/>
  <c r="BD4" i="1" s="1"/>
  <c r="AV12" i="1"/>
  <c r="BD12" i="1" s="1"/>
  <c r="AV2" i="1"/>
  <c r="AV3" i="1"/>
  <c r="BD3" i="1" s="1"/>
  <c r="BD14" i="1"/>
  <c r="AW10" i="1"/>
  <c r="AW15" i="1"/>
  <c r="BD15" i="1"/>
  <c r="BD13" i="1"/>
  <c r="AW6" i="1"/>
  <c r="BD6" i="1"/>
  <c r="AW4" i="1"/>
  <c r="AW7" i="1"/>
  <c r="AW2" i="1"/>
  <c r="BD2" i="1"/>
  <c r="BD5" i="1"/>
  <c r="AW5" i="1"/>
  <c r="BD11" i="1" l="1"/>
  <c r="AW12" i="1"/>
  <c r="AW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9A8F3DEF-300F-4274-ABCD-B7C683BB4F97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2559A9BB-8ECE-458B-90E9-C0945493873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D8BB2BD-D84C-4714-8E3C-46CFF9372117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D25ECC0F-744A-4507-B5B4-1D7F3FEBAEF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9925B4BF-17FD-484A-AE20-269F545BA28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6B216939-747B-4721-92FE-A690A9F8E4B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98077987-1BA9-4CED-84A5-8BD7FEE8E136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93D0E840-D1C1-437D-8E22-ABF4D8EB28C5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95A2AEA-7447-4C42-8F3E-1BDDD4DA8F9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49D31751-0640-4899-99C0-3FFE8B37DB4F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6F067052-62E8-4743-9757-5C625167C42D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DE9C19ED-9F3F-4C21-96CC-639A74C6782E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32D243EA-9161-4350-A9C3-4B7DD8E54718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3D798E73-ED3D-4DF6-9BAE-B6FC64A375D7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216CAA7-C752-4691-B708-D5A45B22047E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29915D4F-C5F2-44C3-94CA-8A2ECD2BEAD6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091BB961-CCFD-47D8-83B0-A24ED039C49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DAA7E70F-02C7-43A7-A9DE-FC4BD0779DF5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CE365913-3DF4-4A1C-AE71-69F75F9BCAD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<sst xmlns="http://schemas.openxmlformats.org/spreadsheetml/2006/main" count="225" uniqueCount="94">
  <si>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</si>
  <si>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</si>
  <si>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</si>
  <si>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</si>
  <si>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</si>
  <si>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</si>
  <si>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</si>
  <si>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</si>
  <si>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</si>
  <si>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</si>
  <si>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</si>
  <si>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</si>
  <si>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</si>
  <si>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</si>
  <si>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</si>
  <si>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</si>
  <si>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</si>
  <si>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</si>
  <si>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</si>
  <si>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</si>
  <si>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</si>
  <si>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</si>
  <si>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</si>
  <si>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</si>
  <si>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</si>
  <si>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</si>
  <si>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</si>
  <si>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</si>
  <si>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</si>
  <si>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</si>
  <si>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</si>
  <si>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</si>
  <si>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</si>
  <si>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</si>
  <si>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</si>
  <si>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</si>
  <si>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</si>
  <si>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</si>
  <si>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</si>
  <si>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</si>
  <si>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</si>
  <si>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</si>
  <si>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</si>
  <si>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</si>
  <si>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</si>
  <si>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</si>
  <si>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</si>
  <si>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</si>
  <si>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</si>
  <si>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</si>
  <si>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</si>
  <si>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</si>
  <si>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</si>
  <si>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</si>
  <si>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</si>
  <si>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</si>
  <si>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</si>
  <si>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</si>
  <si>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Set</t>
  </si>
  <si>
    <t>Normal</t>
  </si>
  <si>
    <t>9404.40.9022</t>
    <phoneticPr fontId="3" type="noConversion"/>
  </si>
  <si>
    <t>MULTI</t>
  </si>
  <si>
    <t xml:space="preserve">Ophelia </t>
    <phoneticPr fontId="3" type="noConversion"/>
  </si>
  <si>
    <t>100% Polyester 3pc Hanging Embroidery Quilt</t>
    <phoneticPr fontId="3" type="noConversion"/>
  </si>
  <si>
    <t>3pc Hanging Embroidery Quilt</t>
    <phoneticPr fontId="3" type="noConversion"/>
  </si>
  <si>
    <r>
      <t>Face&amp; Back: 85gsm washed microfiber solid, embroidered.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3" type="noConversion"/>
  </si>
  <si>
    <t>100% Polyester</t>
    <phoneticPr fontId="3" type="noConversion"/>
  </si>
  <si>
    <t>Full/Queen: 86x86"/20x26+2.5"(2)</t>
    <phoneticPr fontId="3" type="noConversion"/>
  </si>
  <si>
    <t>RS14-8767</t>
  </si>
  <si>
    <t>King: 
102x86"/20x36+2.5"(2)</t>
    <phoneticPr fontId="3" type="noConversion"/>
  </si>
  <si>
    <t>RS14-8768</t>
  </si>
  <si>
    <t>Emilia</t>
    <phoneticPr fontId="3" type="noConversion"/>
  </si>
  <si>
    <t>Pink</t>
    <phoneticPr fontId="3" type="noConversion"/>
  </si>
  <si>
    <t>RS14-8769</t>
  </si>
  <si>
    <t>RS14-8770</t>
  </si>
  <si>
    <t>Betsey</t>
    <phoneticPr fontId="3" type="noConversion"/>
  </si>
  <si>
    <t>Black</t>
    <phoneticPr fontId="3" type="noConversion"/>
  </si>
  <si>
    <t>RS14-8771</t>
    <phoneticPr fontId="3" type="noConversion"/>
  </si>
  <si>
    <t>RS14-8772</t>
  </si>
  <si>
    <t>Jolie</t>
    <phoneticPr fontId="3" type="noConversion"/>
  </si>
  <si>
    <t xml:space="preserve">85gsm microfiber Prewashed ultra soft finish. Embroidered  with Ruffle edge. Stitch quilting. 180gsm Poly Fill. </t>
    <phoneticPr fontId="3" type="noConversion"/>
  </si>
  <si>
    <t xml:space="preserve">Blue finch  </t>
    <phoneticPr fontId="3" type="noConversion"/>
  </si>
  <si>
    <t>RS14-8773</t>
    <phoneticPr fontId="3" type="noConversion"/>
  </si>
  <si>
    <t>RS14-8774</t>
  </si>
  <si>
    <t>Caitlyn</t>
    <phoneticPr fontId="3" type="noConversion"/>
  </si>
  <si>
    <t>Ballet slipper</t>
    <phoneticPr fontId="3" type="noConversion"/>
  </si>
  <si>
    <t>RS14-8775</t>
  </si>
  <si>
    <t>RS14-8776</t>
  </si>
  <si>
    <t>Twin:                                                63x86"/20x26+2.5"(1)</t>
    <phoneticPr fontId="3" type="noConversion"/>
  </si>
  <si>
    <t>RS14-8777</t>
    <phoneticPr fontId="3" type="noConversion"/>
  </si>
  <si>
    <t>Twin:                                                66x86"/20x26+2.5"(1)</t>
    <phoneticPr fontId="3" type="noConversion"/>
  </si>
  <si>
    <t>RS14-8778</t>
  </si>
  <si>
    <t>RS14-8779</t>
    <phoneticPr fontId="3" type="noConversion"/>
  </si>
  <si>
    <t>RS14-8780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</si>
</sst>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5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  <font>
      <sz val="12"/>
      <name val="宋体"/>
      <family val="3"/>
      <charset val="134"/>
    </font>
    <font>
      <b/>
      <sz val="9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" fillId="0" borderId="0">
      <alignment vertical="center"/>
    </xf>
    <xf numFmtId="44" fontId="13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5" fillId="4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77" fontId="8" fillId="2" borderId="3" xfId="2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5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8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9" fontId="8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7" fontId="8" fillId="0" borderId="3" xfId="2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6" borderId="3" xfId="2" applyNumberFormat="1" applyFont="1" applyFill="1" applyBorder="1" applyAlignment="1">
      <alignment wrapText="1"/>
    </xf>
    <xf numFmtId="177" fontId="8" fillId="3" borderId="3" xfId="2" applyNumberFormat="1" applyFont="1" applyFill="1" applyBorder="1" applyAlignment="1">
      <alignment wrapText="1"/>
    </xf>
    <xf numFmtId="10" fontId="8" fillId="6" borderId="3" xfId="2" applyNumberFormat="1" applyFont="1" applyFill="1" applyBorder="1" applyAlignment="1">
      <alignment wrapText="1"/>
    </xf>
    <xf numFmtId="177" fontId="9" fillId="6" borderId="3" xfId="2" applyNumberFormat="1" applyFont="1" applyFill="1" applyBorder="1" applyAlignment="1">
      <alignment wrapText="1"/>
    </xf>
    <xf numFmtId="177" fontId="5" fillId="3" borderId="3" xfId="0" applyNumberFormat="1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177" fontId="14" fillId="6" borderId="3" xfId="7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9">
    <cellStyle name="Currency 2" xfId="3" xr:uid="{D50D99A0-D1C3-48B3-8C40-2DA7C449924C}"/>
    <cellStyle name="Currency 4 4" xfId="7" xr:uid="{DE3555CF-4F40-497D-97A9-4FCC4F32DD60}"/>
    <cellStyle name="Normal 2" xfId="1" xr:uid="{B3BBBD01-05FD-4D26-9C45-CF6C4F0E54FA}"/>
    <cellStyle name="Normal 2 18 2" xfId="2" xr:uid="{A5FF0A1F-6DEE-44AF-AF43-9FDEB3D51336}"/>
    <cellStyle name="Percent 2" xfId="4" xr:uid="{5D10D044-1FAA-41DA-BAA1-39C76BD24C33}"/>
    <cellStyle name="常规" xfId="0" builtinId="0"/>
    <cellStyle name="常规 12 2" xfId="8" xr:uid="{A0AEA8BB-A91C-49D2-BCDF-514F984AAAFB}"/>
    <cellStyle name="常规 2" xfId="5" xr:uid="{A3997A4D-4A81-46A6-8FAE-64801BC37CB6}"/>
    <cellStyle name="常规 3" xfId="6" xr:uid="{1718E0B5-9B01-4A50-95DA-956E53C70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5</xdr:row>
      <xdr:rowOff>228599</xdr:rowOff>
    </xdr:from>
    <xdr:to>
      <xdr:col>2</xdr:col>
      <xdr:colOff>1228725</xdr:colOff>
      <xdr:row>6</xdr:row>
      <xdr:rowOff>400397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C6D1D0A-FF05-44F6-BE40-22FDB649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876" y="19316699"/>
          <a:ext cx="1181099" cy="73059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169627</xdr:rowOff>
    </xdr:from>
    <xdr:to>
      <xdr:col>2</xdr:col>
      <xdr:colOff>1245344</xdr:colOff>
      <xdr:row>2</xdr:row>
      <xdr:rowOff>419100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6A69842-480B-4247-A51C-847B00C9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0825" y="16806627"/>
          <a:ext cx="1216769" cy="808273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57150</xdr:rowOff>
    </xdr:from>
    <xdr:to>
      <xdr:col>2</xdr:col>
      <xdr:colOff>1047750</xdr:colOff>
      <xdr:row>8</xdr:row>
      <xdr:rowOff>476250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F0C47140-97E0-48CC-9B9F-C0937FDC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3393" t="12222" r="32143" b="7302"/>
        <a:stretch>
          <a:fillRect/>
        </a:stretch>
      </xdr:blipFill>
      <xdr:spPr>
        <a:xfrm>
          <a:off x="1768475" y="21596350"/>
          <a:ext cx="7715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9</xdr:row>
      <xdr:rowOff>49125</xdr:rowOff>
    </xdr:from>
    <xdr:to>
      <xdr:col>2</xdr:col>
      <xdr:colOff>1009651</xdr:colOff>
      <xdr:row>10</xdr:row>
      <xdr:rowOff>470226</xdr:rowOff>
    </xdr:to>
    <xdr:pic>
      <xdr:nvPicPr>
        <xdr:cNvPr id="19" name="Picture 9">
          <a:extLst>
            <a:ext uri="{FF2B5EF4-FFF2-40B4-BE49-F238E27FC236}">
              <a16:creationId xmlns:a16="http://schemas.microsoft.com/office/drawing/2014/main" id="{FE0A8656-45EF-4687-A7B4-BA26E03F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482" t="14286" r="32500" b="11111"/>
        <a:stretch>
          <a:fillRect/>
        </a:stretch>
      </xdr:blipFill>
      <xdr:spPr>
        <a:xfrm>
          <a:off x="1778001" y="22578925"/>
          <a:ext cx="723900" cy="9164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</xdr:row>
      <xdr:rowOff>228600</xdr:rowOff>
    </xdr:from>
    <xdr:to>
      <xdr:col>2</xdr:col>
      <xdr:colOff>1246145</xdr:colOff>
      <xdr:row>14</xdr:row>
      <xdr:rowOff>974723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D535239-48EC-44E0-BDCE-F3F0A25B2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0825" y="28219400"/>
          <a:ext cx="1217570" cy="74612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</xdr:row>
      <xdr:rowOff>114300</xdr:rowOff>
    </xdr:from>
    <xdr:to>
      <xdr:col>2</xdr:col>
      <xdr:colOff>1219199</xdr:colOff>
      <xdr:row>12</xdr:row>
      <xdr:rowOff>848073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4EFFE1E-D1B9-4755-97E6-8353B55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0" y="24860250"/>
          <a:ext cx="1181099" cy="73377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47625</xdr:rowOff>
    </xdr:from>
    <xdr:to>
      <xdr:col>2</xdr:col>
      <xdr:colOff>942975</xdr:colOff>
      <xdr:row>11</xdr:row>
      <xdr:rowOff>964026</xdr:rowOff>
    </xdr:to>
    <xdr:pic>
      <xdr:nvPicPr>
        <xdr:cNvPr id="23" name="Picture 9">
          <a:extLst>
            <a:ext uri="{FF2B5EF4-FFF2-40B4-BE49-F238E27FC236}">
              <a16:creationId xmlns:a16="http://schemas.microsoft.com/office/drawing/2014/main" id="{4D939A9D-BF86-416F-9B33-EC8A3FAC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482" t="14286" r="32500" b="11111"/>
        <a:stretch>
          <a:fillRect/>
        </a:stretch>
      </xdr:blipFill>
      <xdr:spPr>
        <a:xfrm>
          <a:off x="1711325" y="23783925"/>
          <a:ext cx="723900" cy="9164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28575</xdr:rowOff>
    </xdr:from>
    <xdr:to>
      <xdr:col>2</xdr:col>
      <xdr:colOff>904875</xdr:colOff>
      <xdr:row>13</xdr:row>
      <xdr:rowOff>942975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D7DC53BF-EEC4-4CA0-BD1A-5B0A0690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3393" t="12222" r="32143" b="7302"/>
        <a:stretch>
          <a:fillRect/>
        </a:stretch>
      </xdr:blipFill>
      <xdr:spPr>
        <a:xfrm>
          <a:off x="1625600" y="26793825"/>
          <a:ext cx="7715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75143</xdr:colOff>
      <xdr:row>3</xdr:row>
      <xdr:rowOff>142874</xdr:rowOff>
    </xdr:from>
    <xdr:to>
      <xdr:col>2</xdr:col>
      <xdr:colOff>1199912</xdr:colOff>
      <xdr:row>4</xdr:row>
      <xdr:rowOff>276224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43BC97D-1CEF-4F9D-835C-E81858C5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7393" y="17897474"/>
          <a:ext cx="1124769" cy="692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%20(2).xlsx" TargetMode="External"/><Relationship Id="rId1" Type="http://schemas.openxmlformats.org/officeDocument/2006/relationships/externalLinkPath" Target="/Users/liujie/Downloads/Ross%20May%20POE%20Quilt%20commit-12.23.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12.9 shuai quote -绣花"/>
      <sheetName val="ValueSelect"/>
      <sheetName val="Data"/>
    </sheetNames>
    <sheetDataSet>
      <sheetData sheetId="0"/>
      <sheetData sheetId="1"/>
      <sheetData sheetId="2"/>
      <sheetData sheetId="3">
        <row r="6">
          <cell r="H6">
            <v>84.52</v>
          </cell>
        </row>
        <row r="7">
          <cell r="H7">
            <v>96.76</v>
          </cell>
        </row>
        <row r="8">
          <cell r="H8">
            <v>61.6</v>
          </cell>
        </row>
        <row r="9">
          <cell r="H9">
            <v>83.3</v>
          </cell>
        </row>
        <row r="10">
          <cell r="H10">
            <v>95.28</v>
          </cell>
        </row>
        <row r="11">
          <cell r="H11">
            <v>63.68</v>
          </cell>
        </row>
        <row r="12">
          <cell r="H12">
            <v>84.9</v>
          </cell>
        </row>
        <row r="13">
          <cell r="H13">
            <v>96.54</v>
          </cell>
        </row>
        <row r="14">
          <cell r="H14">
            <v>56.84</v>
          </cell>
        </row>
        <row r="15">
          <cell r="H15">
            <v>76.44</v>
          </cell>
        </row>
        <row r="16">
          <cell r="H16">
            <v>94</v>
          </cell>
        </row>
        <row r="17">
          <cell r="H17">
            <v>60.5</v>
          </cell>
        </row>
        <row r="18">
          <cell r="H18">
            <v>80.8</v>
          </cell>
        </row>
        <row r="19">
          <cell r="H19">
            <v>97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BD2C-3F9E-4839-B936-E1F14657F148}">
  <dimension ref="A1:BH15"/>
  <sheetViews>
    <sheetView tabSelected="1" topLeftCell="AL12" workbookViewId="0">
      <selection activeCell="BA16" sqref="BA16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19.26953125" style="1" customWidth="1"/>
    <col min="4" max="4" width="13" style="1" customWidth="1"/>
    <col min="5" max="6" width="10.1796875" style="1" customWidth="1"/>
    <col min="7" max="7" width="11.26953125" style="1" customWidth="1"/>
    <col min="8" max="8" width="13.7265625" style="1" customWidth="1"/>
    <col min="9" max="9" width="17.54296875" style="1" customWidth="1"/>
    <col min="10" max="10" width="15.54296875" style="1" customWidth="1"/>
    <col min="11" max="11" width="19.1796875" style="1" customWidth="1"/>
    <col min="12" max="12" width="14.26953125" style="3" customWidth="1"/>
    <col min="13" max="13" width="17.1796875" style="1" customWidth="1"/>
    <col min="14" max="14" width="7.453125" style="1" customWidth="1"/>
    <col min="15" max="15" width="6.1796875" style="1" customWidth="1"/>
    <col min="16" max="17" width="13.4531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4" width="12.1796875" style="10" customWidth="1"/>
    <col min="55" max="55" width="12.1796875" style="6" customWidth="1"/>
    <col min="56" max="56" width="11.26953125" style="1" customWidth="1"/>
    <col min="57" max="57" width="15.7265625" style="1" customWidth="1"/>
    <col min="58" max="58" width="9.1796875" style="1"/>
    <col min="59" max="59" width="34.453125" style="6" customWidth="1"/>
    <col min="60" max="60" width="11.1796875" style="6" customWidth="1"/>
    <col min="61" max="61" width="15.26953125" style="1" customWidth="1"/>
    <col min="62" max="16384" width="9.1796875" style="1"/>
  </cols>
  <sheetData>
    <row r="1" spans="1:60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3" t="s">
        <v>54</v>
      </c>
      <c r="BD1" s="37" t="s">
        <v>55</v>
      </c>
      <c r="BE1" s="37" t="s">
        <v>56</v>
      </c>
      <c r="BG1" s="1"/>
      <c r="BH1" s="1"/>
    </row>
    <row r="2" spans="1:60" ht="44.25" customHeight="1" x14ac:dyDescent="0.35">
      <c r="A2" s="38"/>
      <c r="B2" s="39">
        <v>26</v>
      </c>
      <c r="C2" s="57"/>
      <c r="D2" s="40"/>
      <c r="E2" s="38"/>
      <c r="F2" s="38"/>
      <c r="G2" s="38" t="s">
        <v>57</v>
      </c>
      <c r="H2" s="40" t="s">
        <v>62</v>
      </c>
      <c r="I2" s="40" t="s">
        <v>63</v>
      </c>
      <c r="J2" s="40" t="s">
        <v>64</v>
      </c>
      <c r="K2" s="40" t="s">
        <v>65</v>
      </c>
      <c r="L2" s="41" t="s">
        <v>66</v>
      </c>
      <c r="M2" s="40" t="s">
        <v>67</v>
      </c>
      <c r="N2" s="38" t="s">
        <v>61</v>
      </c>
      <c r="O2" s="38"/>
      <c r="P2" s="54" t="s">
        <v>68</v>
      </c>
      <c r="Q2" s="38"/>
      <c r="R2" s="38" t="s">
        <v>58</v>
      </c>
      <c r="S2" s="42">
        <f>'[7]12.9 shuai quote -绣花'!H6</f>
        <v>84.52</v>
      </c>
      <c r="T2" s="43">
        <v>7.95</v>
      </c>
      <c r="U2" s="44">
        <f t="shared" ref="U2:U15" si="0">IF(ISERROR(S2/T2),"",S2/T2)</f>
        <v>10.631446540880502</v>
      </c>
      <c r="V2" s="45">
        <v>10.63</v>
      </c>
      <c r="W2" s="11"/>
      <c r="X2" s="38" t="s">
        <v>59</v>
      </c>
      <c r="Y2" s="46">
        <v>44</v>
      </c>
      <c r="Z2" s="46">
        <v>41</v>
      </c>
      <c r="AA2" s="46">
        <v>28</v>
      </c>
      <c r="AB2" s="43">
        <v>5</v>
      </c>
      <c r="AC2" s="47">
        <v>2</v>
      </c>
      <c r="AD2" s="48">
        <f t="shared" ref="AD2:AD15" si="1">IF(Y2="","",Y2*Z2*AA2/1000000)</f>
        <v>5.0512000000000001E-2</v>
      </c>
      <c r="AE2" s="49">
        <f t="shared" ref="AE2:AE15" si="2">IF(AC2="","",65/AD2*AC2)</f>
        <v>2573.6458663287931</v>
      </c>
      <c r="AF2" s="38">
        <v>2250</v>
      </c>
      <c r="AG2" s="50">
        <f t="shared" ref="AG2:AG15" si="3">IF(ISERROR(AF2/AE2),"",AF2/AE2)</f>
        <v>0.8742461538461539</v>
      </c>
      <c r="AH2" s="40" t="s">
        <v>60</v>
      </c>
      <c r="AI2" s="51">
        <v>0.32800000000000001</v>
      </c>
      <c r="AJ2" s="50">
        <f t="shared" ref="AJ2:AJ15" si="4">IF(ISERROR(V2*AI2),"",V2*AI2)</f>
        <v>3.4866400000000004</v>
      </c>
      <c r="AK2" s="50">
        <f t="shared" ref="AK2:AK15" si="5">IF(ISERROR(V2+AG2+AJ2),"",V2+AG2+AJ2)</f>
        <v>14.990886153846155</v>
      </c>
      <c r="AL2" s="51">
        <v>0</v>
      </c>
      <c r="AM2" s="50">
        <f t="shared" ref="AM2:AM15" si="6">IF(ISERROR(AY2*AL2),"",AY2*AL2)</f>
        <v>0</v>
      </c>
      <c r="AN2" s="51">
        <v>0</v>
      </c>
      <c r="AO2" s="50">
        <f t="shared" ref="AO2:AO15" si="7">IF(ISERROR(AY2*AN2),"",AY2*AN2)</f>
        <v>0</v>
      </c>
      <c r="AP2" s="51">
        <v>0</v>
      </c>
      <c r="AQ2" s="50">
        <f t="shared" ref="AQ2:AQ15" si="8">IF(ISERROR(AY2*AP2),"",AY2*AP2)</f>
        <v>0</v>
      </c>
      <c r="AR2" s="38">
        <v>0</v>
      </c>
      <c r="AS2" s="51">
        <v>0</v>
      </c>
      <c r="AT2" s="50">
        <f t="shared" ref="AT2:AT15" si="9">IF(ISERROR(AY2*AS2),"",AY2*AS2)</f>
        <v>0</v>
      </c>
      <c r="AU2" s="50">
        <f t="shared" ref="AU2:AU15" si="10">IF(ISERROR(AM2+AO2+AQ2+AT2),"",AM2+AO2+AQ2+AT2)</f>
        <v>0</v>
      </c>
      <c r="AV2" s="50">
        <f t="shared" ref="AV2:AV15" si="11">IF(ISERROR(AK2+AU2),"",AK2+AU2)</f>
        <v>14.990886153846155</v>
      </c>
      <c r="AW2" s="52">
        <f t="shared" ref="AW2:AW15" si="12">IF(ISERROR((AY2-AV2)/AY2),"",(AY2-AV2)/AY2)</f>
        <v>0.1625203266007734</v>
      </c>
      <c r="AX2" s="50">
        <f t="shared" ref="AX2:AX15" si="13">IF(BA2="","",AZ2*(1-BA2))</f>
        <v>17.900884000000001</v>
      </c>
      <c r="AY2" s="55">
        <v>17.899999999999999</v>
      </c>
      <c r="AZ2" s="11">
        <v>34.99</v>
      </c>
      <c r="BA2" s="51">
        <v>0.4884</v>
      </c>
      <c r="BB2" s="53">
        <f t="shared" ref="BB2:BB15" si="14">IF(ISERROR((AZ2-AY2)/AZ2),"",(AZ2-AY2)/AZ2)</f>
        <v>0.48842526436124611</v>
      </c>
      <c r="BC2" s="56">
        <v>700</v>
      </c>
      <c r="BD2" s="50">
        <f t="shared" ref="BD2:BD15" si="15">IF(ISERROR(AV2*BC2),"",AV2*BC2)</f>
        <v>10493.620307692308</v>
      </c>
      <c r="BE2" s="50">
        <f t="shared" ref="BE2:BE15" si="16">IF(ISERROR(AY2*BC2),"",AY2*BC2)</f>
        <v>12529.999999999998</v>
      </c>
      <c r="BG2" s="1"/>
      <c r="BH2" s="1"/>
    </row>
    <row r="3" spans="1:60" ht="44.25" customHeight="1" x14ac:dyDescent="0.35">
      <c r="A3" s="38"/>
      <c r="B3" s="39">
        <v>27</v>
      </c>
      <c r="C3" s="58"/>
      <c r="D3" s="40"/>
      <c r="E3" s="38"/>
      <c r="F3" s="38"/>
      <c r="G3" s="38" t="s">
        <v>57</v>
      </c>
      <c r="H3" s="40" t="s">
        <v>62</v>
      </c>
      <c r="I3" s="40" t="s">
        <v>63</v>
      </c>
      <c r="J3" s="40" t="s">
        <v>64</v>
      </c>
      <c r="K3" s="40" t="s">
        <v>65</v>
      </c>
      <c r="L3" s="41" t="s">
        <v>66</v>
      </c>
      <c r="M3" s="40" t="s">
        <v>69</v>
      </c>
      <c r="N3" s="38" t="s">
        <v>61</v>
      </c>
      <c r="O3" s="38"/>
      <c r="P3" s="54" t="s">
        <v>70</v>
      </c>
      <c r="Q3" s="38"/>
      <c r="R3" s="38" t="s">
        <v>58</v>
      </c>
      <c r="S3" s="42">
        <f>'[7]12.9 shuai quote -绣花'!H7</f>
        <v>96.76</v>
      </c>
      <c r="T3" s="43">
        <v>7.95</v>
      </c>
      <c r="U3" s="44">
        <f t="shared" si="0"/>
        <v>12.171069182389937</v>
      </c>
      <c r="V3" s="45">
        <v>12.17</v>
      </c>
      <c r="W3" s="11"/>
      <c r="X3" s="38" t="s">
        <v>59</v>
      </c>
      <c r="Y3" s="46">
        <v>44</v>
      </c>
      <c r="Z3" s="46">
        <v>41</v>
      </c>
      <c r="AA3" s="46">
        <v>30</v>
      </c>
      <c r="AB3" s="43">
        <v>5</v>
      </c>
      <c r="AC3" s="47">
        <v>2</v>
      </c>
      <c r="AD3" s="48">
        <f t="shared" si="1"/>
        <v>5.4120000000000001E-2</v>
      </c>
      <c r="AE3" s="49">
        <f t="shared" si="2"/>
        <v>2402.0694752402069</v>
      </c>
      <c r="AF3" s="38">
        <v>2250</v>
      </c>
      <c r="AG3" s="50">
        <f t="shared" si="3"/>
        <v>0.93669230769230771</v>
      </c>
      <c r="AH3" s="40" t="s">
        <v>60</v>
      </c>
      <c r="AI3" s="51">
        <v>0.32800000000000001</v>
      </c>
      <c r="AJ3" s="50">
        <f t="shared" si="4"/>
        <v>3.9917600000000002</v>
      </c>
      <c r="AK3" s="50">
        <f t="shared" si="5"/>
        <v>17.098452307692309</v>
      </c>
      <c r="AL3" s="51">
        <v>0</v>
      </c>
      <c r="AM3" s="50">
        <f t="shared" si="6"/>
        <v>0</v>
      </c>
      <c r="AN3" s="51">
        <v>0</v>
      </c>
      <c r="AO3" s="50">
        <f t="shared" si="7"/>
        <v>0</v>
      </c>
      <c r="AP3" s="51">
        <v>0</v>
      </c>
      <c r="AQ3" s="50">
        <f t="shared" si="8"/>
        <v>0</v>
      </c>
      <c r="AR3" s="38">
        <v>0</v>
      </c>
      <c r="AS3" s="51">
        <v>0</v>
      </c>
      <c r="AT3" s="50">
        <f t="shared" si="9"/>
        <v>0</v>
      </c>
      <c r="AU3" s="50">
        <f t="shared" si="10"/>
        <v>0</v>
      </c>
      <c r="AV3" s="50">
        <f t="shared" si="11"/>
        <v>17.098452307692309</v>
      </c>
      <c r="AW3" s="52">
        <f t="shared" si="12"/>
        <v>0.17158661299940367</v>
      </c>
      <c r="AX3" s="50">
        <f t="shared" si="13"/>
        <v>20.638839000000001</v>
      </c>
      <c r="AY3" s="55">
        <v>20.64</v>
      </c>
      <c r="AZ3" s="11">
        <v>39.99</v>
      </c>
      <c r="BA3" s="51">
        <v>0.4839</v>
      </c>
      <c r="BB3" s="53">
        <f t="shared" si="14"/>
        <v>0.4838709677419355</v>
      </c>
      <c r="BC3" s="56">
        <v>600</v>
      </c>
      <c r="BD3" s="50">
        <f t="shared" si="15"/>
        <v>10259.071384615385</v>
      </c>
      <c r="BE3" s="50">
        <f t="shared" si="16"/>
        <v>12384</v>
      </c>
      <c r="BG3" s="1"/>
      <c r="BH3" s="1"/>
    </row>
    <row r="4" spans="1:60" ht="44.25" customHeight="1" x14ac:dyDescent="0.35">
      <c r="A4" s="38"/>
      <c r="B4" s="39">
        <v>28</v>
      </c>
      <c r="C4" s="57"/>
      <c r="D4" s="40"/>
      <c r="E4" s="38"/>
      <c r="F4" s="38"/>
      <c r="G4" s="38" t="s">
        <v>57</v>
      </c>
      <c r="H4" s="40" t="s">
        <v>71</v>
      </c>
      <c r="I4" s="40" t="s">
        <v>63</v>
      </c>
      <c r="J4" s="40" t="s">
        <v>64</v>
      </c>
      <c r="K4" s="40" t="s">
        <v>65</v>
      </c>
      <c r="L4" s="41" t="s">
        <v>66</v>
      </c>
      <c r="M4" s="40" t="s">
        <v>67</v>
      </c>
      <c r="N4" s="40" t="s">
        <v>72</v>
      </c>
      <c r="O4" s="38"/>
      <c r="P4" s="54" t="s">
        <v>73</v>
      </c>
      <c r="Q4" s="38"/>
      <c r="R4" s="38" t="s">
        <v>58</v>
      </c>
      <c r="S4" s="42">
        <f>'[7]12.9 shuai quote -绣花'!H12</f>
        <v>84.9</v>
      </c>
      <c r="T4" s="43">
        <v>7.95</v>
      </c>
      <c r="U4" s="44">
        <f t="shared" si="0"/>
        <v>10.679245283018869</v>
      </c>
      <c r="V4" s="45">
        <v>10.68</v>
      </c>
      <c r="W4" s="11"/>
      <c r="X4" s="38" t="s">
        <v>59</v>
      </c>
      <c r="Y4" s="46">
        <v>44</v>
      </c>
      <c r="Z4" s="46">
        <v>41</v>
      </c>
      <c r="AA4" s="46">
        <v>28</v>
      </c>
      <c r="AB4" s="43">
        <v>5</v>
      </c>
      <c r="AC4" s="47">
        <v>2</v>
      </c>
      <c r="AD4" s="48">
        <f t="shared" si="1"/>
        <v>5.0512000000000001E-2</v>
      </c>
      <c r="AE4" s="49">
        <f t="shared" si="2"/>
        <v>2573.6458663287931</v>
      </c>
      <c r="AF4" s="38">
        <v>2250</v>
      </c>
      <c r="AG4" s="50">
        <f t="shared" si="3"/>
        <v>0.8742461538461539</v>
      </c>
      <c r="AH4" s="40" t="s">
        <v>60</v>
      </c>
      <c r="AI4" s="51">
        <v>0.32800000000000001</v>
      </c>
      <c r="AJ4" s="50">
        <f t="shared" si="4"/>
        <v>3.5030399999999999</v>
      </c>
      <c r="AK4" s="50">
        <f t="shared" si="5"/>
        <v>15.057286153846155</v>
      </c>
      <c r="AL4" s="51">
        <v>0</v>
      </c>
      <c r="AM4" s="50">
        <f t="shared" si="6"/>
        <v>0</v>
      </c>
      <c r="AN4" s="51">
        <v>0</v>
      </c>
      <c r="AO4" s="50">
        <f t="shared" si="7"/>
        <v>0</v>
      </c>
      <c r="AP4" s="51">
        <v>0</v>
      </c>
      <c r="AQ4" s="50">
        <f t="shared" si="8"/>
        <v>0</v>
      </c>
      <c r="AR4" s="38">
        <v>0</v>
      </c>
      <c r="AS4" s="51">
        <v>0</v>
      </c>
      <c r="AT4" s="50">
        <f t="shared" si="9"/>
        <v>0</v>
      </c>
      <c r="AU4" s="50">
        <f t="shared" si="10"/>
        <v>0</v>
      </c>
      <c r="AV4" s="50">
        <f t="shared" si="11"/>
        <v>15.057286153846155</v>
      </c>
      <c r="AW4" s="52">
        <f t="shared" si="12"/>
        <v>0.13164439712536591</v>
      </c>
      <c r="AX4" s="50">
        <f t="shared" si="13"/>
        <v>17.341044000000004</v>
      </c>
      <c r="AY4" s="55">
        <v>17.34</v>
      </c>
      <c r="AZ4" s="11">
        <v>34.99</v>
      </c>
      <c r="BA4" s="51">
        <v>0.50439999999999996</v>
      </c>
      <c r="BB4" s="53">
        <f t="shared" si="14"/>
        <v>0.50442983709631328</v>
      </c>
      <c r="BC4" s="56">
        <v>700</v>
      </c>
      <c r="BD4" s="50">
        <f t="shared" si="15"/>
        <v>10540.100307692308</v>
      </c>
      <c r="BE4" s="50">
        <f t="shared" si="16"/>
        <v>12138</v>
      </c>
      <c r="BG4" s="1"/>
      <c r="BH4" s="1"/>
    </row>
    <row r="5" spans="1:60" ht="44.25" customHeight="1" x14ac:dyDescent="0.35">
      <c r="A5" s="38"/>
      <c r="B5" s="39">
        <v>29</v>
      </c>
      <c r="C5" s="58"/>
      <c r="D5" s="40"/>
      <c r="E5" s="38"/>
      <c r="F5" s="38"/>
      <c r="G5" s="38" t="s">
        <v>57</v>
      </c>
      <c r="H5" s="40" t="s">
        <v>71</v>
      </c>
      <c r="I5" s="40" t="s">
        <v>63</v>
      </c>
      <c r="J5" s="40" t="s">
        <v>64</v>
      </c>
      <c r="K5" s="40" t="s">
        <v>65</v>
      </c>
      <c r="L5" s="41" t="s">
        <v>66</v>
      </c>
      <c r="M5" s="40" t="s">
        <v>69</v>
      </c>
      <c r="N5" s="40" t="s">
        <v>72</v>
      </c>
      <c r="O5" s="38"/>
      <c r="P5" s="54" t="s">
        <v>74</v>
      </c>
      <c r="Q5" s="38"/>
      <c r="R5" s="38" t="s">
        <v>58</v>
      </c>
      <c r="S5" s="42">
        <f>'[7]12.9 shuai quote -绣花'!H13</f>
        <v>96.54</v>
      </c>
      <c r="T5" s="43">
        <v>7.95</v>
      </c>
      <c r="U5" s="44">
        <f t="shared" si="0"/>
        <v>12.143396226415096</v>
      </c>
      <c r="V5" s="45">
        <v>12.14</v>
      </c>
      <c r="W5" s="11"/>
      <c r="X5" s="38" t="s">
        <v>59</v>
      </c>
      <c r="Y5" s="46">
        <v>44</v>
      </c>
      <c r="Z5" s="46">
        <v>41</v>
      </c>
      <c r="AA5" s="46">
        <v>30</v>
      </c>
      <c r="AB5" s="43">
        <v>5</v>
      </c>
      <c r="AC5" s="47">
        <v>2</v>
      </c>
      <c r="AD5" s="48">
        <f t="shared" si="1"/>
        <v>5.4120000000000001E-2</v>
      </c>
      <c r="AE5" s="49">
        <f t="shared" si="2"/>
        <v>2402.0694752402069</v>
      </c>
      <c r="AF5" s="38">
        <v>2250</v>
      </c>
      <c r="AG5" s="50">
        <f t="shared" si="3"/>
        <v>0.93669230769230771</v>
      </c>
      <c r="AH5" s="40" t="s">
        <v>60</v>
      </c>
      <c r="AI5" s="51">
        <v>0.32800000000000001</v>
      </c>
      <c r="AJ5" s="50">
        <f t="shared" si="4"/>
        <v>3.9819200000000006</v>
      </c>
      <c r="AK5" s="50">
        <f t="shared" si="5"/>
        <v>17.058612307692307</v>
      </c>
      <c r="AL5" s="51">
        <v>0</v>
      </c>
      <c r="AM5" s="50">
        <f t="shared" si="6"/>
        <v>0</v>
      </c>
      <c r="AN5" s="51">
        <v>0</v>
      </c>
      <c r="AO5" s="50">
        <f t="shared" si="7"/>
        <v>0</v>
      </c>
      <c r="AP5" s="51">
        <v>0</v>
      </c>
      <c r="AQ5" s="50">
        <f t="shared" si="8"/>
        <v>0</v>
      </c>
      <c r="AR5" s="38">
        <v>0</v>
      </c>
      <c r="AS5" s="51">
        <v>0</v>
      </c>
      <c r="AT5" s="50">
        <f t="shared" si="9"/>
        <v>0</v>
      </c>
      <c r="AU5" s="50">
        <f t="shared" si="10"/>
        <v>0</v>
      </c>
      <c r="AV5" s="50">
        <f t="shared" si="11"/>
        <v>17.058612307692307</v>
      </c>
      <c r="AW5" s="52">
        <f t="shared" si="12"/>
        <v>0.14235232238852152</v>
      </c>
      <c r="AX5" s="50">
        <f t="shared" si="13"/>
        <v>19.891026</v>
      </c>
      <c r="AY5" s="55">
        <v>19.89</v>
      </c>
      <c r="AZ5" s="11">
        <v>39.99</v>
      </c>
      <c r="BA5" s="51">
        <v>0.50260000000000005</v>
      </c>
      <c r="BB5" s="53">
        <f t="shared" si="14"/>
        <v>0.50262565641410351</v>
      </c>
      <c r="BC5" s="56">
        <v>600</v>
      </c>
      <c r="BD5" s="50">
        <f t="shared" si="15"/>
        <v>10235.167384615384</v>
      </c>
      <c r="BE5" s="50">
        <f t="shared" si="16"/>
        <v>11934</v>
      </c>
      <c r="BG5" s="1"/>
      <c r="BH5" s="1"/>
    </row>
    <row r="6" spans="1:60" ht="44.25" customHeight="1" x14ac:dyDescent="0.35">
      <c r="A6" s="38"/>
      <c r="B6" s="39">
        <v>31</v>
      </c>
      <c r="C6" s="57"/>
      <c r="D6" s="38"/>
      <c r="E6" s="38"/>
      <c r="F6" s="38"/>
      <c r="G6" s="38" t="s">
        <v>57</v>
      </c>
      <c r="H6" s="40" t="s">
        <v>75</v>
      </c>
      <c r="I6" s="40" t="s">
        <v>63</v>
      </c>
      <c r="J6" s="40" t="s">
        <v>64</v>
      </c>
      <c r="K6" s="40" t="s">
        <v>65</v>
      </c>
      <c r="L6" s="41" t="s">
        <v>66</v>
      </c>
      <c r="M6" s="40" t="s">
        <v>67</v>
      </c>
      <c r="N6" s="40" t="s">
        <v>76</v>
      </c>
      <c r="O6" s="38"/>
      <c r="P6" s="54" t="s">
        <v>77</v>
      </c>
      <c r="Q6" s="38"/>
      <c r="R6" s="38" t="s">
        <v>58</v>
      </c>
      <c r="S6" s="42">
        <f>'[7]12.9 shuai quote -绣花'!H9</f>
        <v>83.3</v>
      </c>
      <c r="T6" s="43">
        <v>7.95</v>
      </c>
      <c r="U6" s="44">
        <f t="shared" si="0"/>
        <v>10.477987421383647</v>
      </c>
      <c r="V6" s="45">
        <v>10.48</v>
      </c>
      <c r="W6" s="11"/>
      <c r="X6" s="38" t="s">
        <v>59</v>
      </c>
      <c r="Y6" s="46">
        <v>44</v>
      </c>
      <c r="Z6" s="46">
        <v>41</v>
      </c>
      <c r="AA6" s="46">
        <v>28</v>
      </c>
      <c r="AB6" s="43">
        <v>5</v>
      </c>
      <c r="AC6" s="47">
        <v>2</v>
      </c>
      <c r="AD6" s="48">
        <f t="shared" si="1"/>
        <v>5.0512000000000001E-2</v>
      </c>
      <c r="AE6" s="49">
        <f t="shared" si="2"/>
        <v>2573.6458663287931</v>
      </c>
      <c r="AF6" s="38">
        <v>2250</v>
      </c>
      <c r="AG6" s="50">
        <f t="shared" si="3"/>
        <v>0.8742461538461539</v>
      </c>
      <c r="AH6" s="40" t="s">
        <v>60</v>
      </c>
      <c r="AI6" s="51">
        <v>0.32800000000000001</v>
      </c>
      <c r="AJ6" s="50">
        <f t="shared" si="4"/>
        <v>3.4374400000000005</v>
      </c>
      <c r="AK6" s="50">
        <f t="shared" si="5"/>
        <v>14.791686153846156</v>
      </c>
      <c r="AL6" s="51">
        <v>0</v>
      </c>
      <c r="AM6" s="50">
        <f t="shared" si="6"/>
        <v>0</v>
      </c>
      <c r="AN6" s="51">
        <v>0</v>
      </c>
      <c r="AO6" s="50">
        <f t="shared" si="7"/>
        <v>0</v>
      </c>
      <c r="AP6" s="51">
        <v>0</v>
      </c>
      <c r="AQ6" s="50">
        <f t="shared" si="8"/>
        <v>0</v>
      </c>
      <c r="AR6" s="38">
        <v>0</v>
      </c>
      <c r="AS6" s="51">
        <v>0</v>
      </c>
      <c r="AT6" s="50">
        <f t="shared" si="9"/>
        <v>0</v>
      </c>
      <c r="AU6" s="50">
        <f t="shared" si="10"/>
        <v>0</v>
      </c>
      <c r="AV6" s="50">
        <f t="shared" si="11"/>
        <v>14.791686153846156</v>
      </c>
      <c r="AW6" s="52">
        <f t="shared" si="12"/>
        <v>9.3646681749622832E-2</v>
      </c>
      <c r="AX6" s="50">
        <f t="shared" si="13"/>
        <v>16.319336000000003</v>
      </c>
      <c r="AY6" s="55">
        <v>16.32</v>
      </c>
      <c r="AZ6" s="11">
        <v>34.99</v>
      </c>
      <c r="BA6" s="51">
        <v>0.53359999999999996</v>
      </c>
      <c r="BB6" s="53">
        <f t="shared" si="14"/>
        <v>0.53358102314947131</v>
      </c>
      <c r="BC6" s="56">
        <v>700</v>
      </c>
      <c r="BD6" s="50">
        <f t="shared" si="15"/>
        <v>10354.18030769231</v>
      </c>
      <c r="BE6" s="50">
        <f t="shared" si="16"/>
        <v>11424</v>
      </c>
      <c r="BG6" s="1"/>
      <c r="BH6" s="1"/>
    </row>
    <row r="7" spans="1:60" ht="44.25" customHeight="1" x14ac:dyDescent="0.35">
      <c r="A7" s="38"/>
      <c r="B7" s="39">
        <v>32</v>
      </c>
      <c r="C7" s="58"/>
      <c r="D7" s="38"/>
      <c r="E7" s="38"/>
      <c r="F7" s="38"/>
      <c r="G7" s="38" t="s">
        <v>57</v>
      </c>
      <c r="H7" s="40" t="s">
        <v>75</v>
      </c>
      <c r="I7" s="40" t="s">
        <v>63</v>
      </c>
      <c r="J7" s="40" t="s">
        <v>64</v>
      </c>
      <c r="K7" s="40" t="s">
        <v>65</v>
      </c>
      <c r="L7" s="41" t="s">
        <v>66</v>
      </c>
      <c r="M7" s="40" t="s">
        <v>69</v>
      </c>
      <c r="N7" s="40" t="s">
        <v>76</v>
      </c>
      <c r="O7" s="38"/>
      <c r="P7" s="54" t="s">
        <v>78</v>
      </c>
      <c r="Q7" s="38"/>
      <c r="R7" s="38" t="s">
        <v>58</v>
      </c>
      <c r="S7" s="42">
        <f>'[7]12.9 shuai quote -绣花'!H10</f>
        <v>95.28</v>
      </c>
      <c r="T7" s="43">
        <v>7.95</v>
      </c>
      <c r="U7" s="44">
        <f t="shared" si="0"/>
        <v>11.984905660377358</v>
      </c>
      <c r="V7" s="45">
        <v>11.98</v>
      </c>
      <c r="W7" s="11"/>
      <c r="X7" s="38" t="s">
        <v>59</v>
      </c>
      <c r="Y7" s="46">
        <v>44</v>
      </c>
      <c r="Z7" s="46">
        <v>41</v>
      </c>
      <c r="AA7" s="46">
        <v>30</v>
      </c>
      <c r="AB7" s="43">
        <v>5</v>
      </c>
      <c r="AC7" s="47">
        <v>2</v>
      </c>
      <c r="AD7" s="48">
        <f t="shared" si="1"/>
        <v>5.4120000000000001E-2</v>
      </c>
      <c r="AE7" s="49">
        <f t="shared" si="2"/>
        <v>2402.0694752402069</v>
      </c>
      <c r="AF7" s="38">
        <v>2250</v>
      </c>
      <c r="AG7" s="50">
        <f t="shared" si="3"/>
        <v>0.93669230769230771</v>
      </c>
      <c r="AH7" s="40" t="s">
        <v>60</v>
      </c>
      <c r="AI7" s="51">
        <v>0.32800000000000001</v>
      </c>
      <c r="AJ7" s="50">
        <f t="shared" si="4"/>
        <v>3.9294400000000005</v>
      </c>
      <c r="AK7" s="50">
        <f t="shared" si="5"/>
        <v>16.846132307692308</v>
      </c>
      <c r="AL7" s="51">
        <v>0</v>
      </c>
      <c r="AM7" s="50">
        <f t="shared" si="6"/>
        <v>0</v>
      </c>
      <c r="AN7" s="51">
        <v>0</v>
      </c>
      <c r="AO7" s="50">
        <f t="shared" si="7"/>
        <v>0</v>
      </c>
      <c r="AP7" s="51">
        <v>0</v>
      </c>
      <c r="AQ7" s="50">
        <f t="shared" si="8"/>
        <v>0</v>
      </c>
      <c r="AR7" s="38">
        <v>0</v>
      </c>
      <c r="AS7" s="51">
        <v>0</v>
      </c>
      <c r="AT7" s="50">
        <f t="shared" si="9"/>
        <v>0</v>
      </c>
      <c r="AU7" s="50">
        <f t="shared" si="10"/>
        <v>0</v>
      </c>
      <c r="AV7" s="50">
        <f t="shared" si="11"/>
        <v>16.846132307692308</v>
      </c>
      <c r="AW7" s="52">
        <f t="shared" si="12"/>
        <v>0.1225972756410256</v>
      </c>
      <c r="AX7" s="50">
        <f t="shared" si="13"/>
        <v>19.199199</v>
      </c>
      <c r="AY7" s="55">
        <v>19.2</v>
      </c>
      <c r="AZ7" s="11">
        <v>39.99</v>
      </c>
      <c r="BA7" s="51">
        <v>0.51990000000000003</v>
      </c>
      <c r="BB7" s="53">
        <f t="shared" si="14"/>
        <v>0.51987996999249819</v>
      </c>
      <c r="BC7" s="56">
        <v>600</v>
      </c>
      <c r="BD7" s="50">
        <f t="shared" si="15"/>
        <v>10107.679384615385</v>
      </c>
      <c r="BE7" s="50">
        <f t="shared" si="16"/>
        <v>11520</v>
      </c>
      <c r="BG7" s="1"/>
      <c r="BH7" s="1"/>
    </row>
    <row r="8" spans="1:60" ht="39" customHeight="1" x14ac:dyDescent="0.35">
      <c r="A8" s="38"/>
      <c r="B8" s="39">
        <v>36</v>
      </c>
      <c r="C8" s="57"/>
      <c r="D8" s="40"/>
      <c r="E8" s="38"/>
      <c r="F8" s="38"/>
      <c r="G8" s="38" t="s">
        <v>57</v>
      </c>
      <c r="H8" s="40" t="s">
        <v>79</v>
      </c>
      <c r="I8" s="40" t="s">
        <v>63</v>
      </c>
      <c r="J8" s="40" t="s">
        <v>64</v>
      </c>
      <c r="K8" s="40" t="s">
        <v>80</v>
      </c>
      <c r="L8" s="41" t="s">
        <v>66</v>
      </c>
      <c r="M8" s="40" t="s">
        <v>67</v>
      </c>
      <c r="N8" s="40" t="s">
        <v>81</v>
      </c>
      <c r="O8" s="38"/>
      <c r="P8" s="54" t="s">
        <v>82</v>
      </c>
      <c r="Q8" s="38"/>
      <c r="R8" s="38" t="s">
        <v>58</v>
      </c>
      <c r="S8" s="42">
        <f>'[7]12.9 shuai quote -绣花'!H15</f>
        <v>76.44</v>
      </c>
      <c r="T8" s="43">
        <v>7.95</v>
      </c>
      <c r="U8" s="44">
        <f t="shared" si="0"/>
        <v>9.6150943396226403</v>
      </c>
      <c r="V8" s="45">
        <v>9.6199999999999992</v>
      </c>
      <c r="W8" s="11"/>
      <c r="X8" s="38" t="s">
        <v>59</v>
      </c>
      <c r="Y8" s="46">
        <v>44</v>
      </c>
      <c r="Z8" s="46">
        <v>41</v>
      </c>
      <c r="AA8" s="46">
        <v>27</v>
      </c>
      <c r="AB8" s="43">
        <v>5</v>
      </c>
      <c r="AC8" s="47">
        <v>2</v>
      </c>
      <c r="AD8" s="48">
        <f t="shared" si="1"/>
        <v>4.8708000000000001E-2</v>
      </c>
      <c r="AE8" s="49">
        <f t="shared" si="2"/>
        <v>2668.9660836002299</v>
      </c>
      <c r="AF8" s="38">
        <v>2250</v>
      </c>
      <c r="AG8" s="50">
        <f t="shared" si="3"/>
        <v>0.84302307692307688</v>
      </c>
      <c r="AH8" s="40" t="s">
        <v>60</v>
      </c>
      <c r="AI8" s="51">
        <v>0.32800000000000001</v>
      </c>
      <c r="AJ8" s="50">
        <f t="shared" si="4"/>
        <v>3.1553599999999999</v>
      </c>
      <c r="AK8" s="50">
        <f t="shared" si="5"/>
        <v>13.618383076923076</v>
      </c>
      <c r="AL8" s="51">
        <v>0</v>
      </c>
      <c r="AM8" s="50">
        <f t="shared" si="6"/>
        <v>0</v>
      </c>
      <c r="AN8" s="51">
        <v>0</v>
      </c>
      <c r="AO8" s="50">
        <f t="shared" si="7"/>
        <v>0</v>
      </c>
      <c r="AP8" s="51">
        <v>0</v>
      </c>
      <c r="AQ8" s="50">
        <f t="shared" si="8"/>
        <v>0</v>
      </c>
      <c r="AR8" s="38">
        <v>0</v>
      </c>
      <c r="AS8" s="51">
        <v>0</v>
      </c>
      <c r="AT8" s="50">
        <f t="shared" si="9"/>
        <v>0</v>
      </c>
      <c r="AU8" s="50">
        <f t="shared" si="10"/>
        <v>0</v>
      </c>
      <c r="AV8" s="50">
        <f t="shared" si="11"/>
        <v>13.618383076923076</v>
      </c>
      <c r="AW8" s="52">
        <f t="shared" si="12"/>
        <v>0.16554025263951744</v>
      </c>
      <c r="AX8" s="50">
        <f t="shared" si="13"/>
        <v>16.319336000000003</v>
      </c>
      <c r="AY8" s="55">
        <v>16.32</v>
      </c>
      <c r="AZ8" s="11">
        <v>34.99</v>
      </c>
      <c r="BA8" s="51">
        <v>0.53359999999999996</v>
      </c>
      <c r="BB8" s="53">
        <f t="shared" si="14"/>
        <v>0.53358102314947131</v>
      </c>
      <c r="BC8" s="56">
        <v>700</v>
      </c>
      <c r="BD8" s="50">
        <f t="shared" si="15"/>
        <v>9532.8681538461533</v>
      </c>
      <c r="BE8" s="50">
        <f t="shared" si="16"/>
        <v>11424</v>
      </c>
      <c r="BG8" s="1"/>
      <c r="BH8" s="1"/>
    </row>
    <row r="9" spans="1:60" ht="39" customHeight="1" x14ac:dyDescent="0.35">
      <c r="A9" s="38"/>
      <c r="B9" s="39">
        <v>37</v>
      </c>
      <c r="C9" s="58"/>
      <c r="D9" s="40"/>
      <c r="E9" s="38"/>
      <c r="F9" s="38"/>
      <c r="G9" s="38" t="s">
        <v>57</v>
      </c>
      <c r="H9" s="40" t="s">
        <v>79</v>
      </c>
      <c r="I9" s="40" t="s">
        <v>63</v>
      </c>
      <c r="J9" s="40" t="s">
        <v>64</v>
      </c>
      <c r="K9" s="40" t="s">
        <v>80</v>
      </c>
      <c r="L9" s="41" t="s">
        <v>66</v>
      </c>
      <c r="M9" s="40" t="s">
        <v>69</v>
      </c>
      <c r="N9" s="40" t="s">
        <v>81</v>
      </c>
      <c r="O9" s="38"/>
      <c r="P9" s="54" t="s">
        <v>83</v>
      </c>
      <c r="Q9" s="38"/>
      <c r="R9" s="38" t="s">
        <v>58</v>
      </c>
      <c r="S9" s="42">
        <f>'[7]12.9 shuai quote -绣花'!H16</f>
        <v>94</v>
      </c>
      <c r="T9" s="43">
        <v>7.95</v>
      </c>
      <c r="U9" s="44">
        <f t="shared" si="0"/>
        <v>11.823899371069182</v>
      </c>
      <c r="V9" s="45">
        <v>11.82</v>
      </c>
      <c r="W9" s="11"/>
      <c r="X9" s="38" t="s">
        <v>59</v>
      </c>
      <c r="Y9" s="46">
        <v>44</v>
      </c>
      <c r="Z9" s="46">
        <v>41</v>
      </c>
      <c r="AA9" s="46">
        <v>30</v>
      </c>
      <c r="AB9" s="43">
        <v>5</v>
      </c>
      <c r="AC9" s="47">
        <v>2</v>
      </c>
      <c r="AD9" s="48">
        <f t="shared" si="1"/>
        <v>5.4120000000000001E-2</v>
      </c>
      <c r="AE9" s="49">
        <f t="shared" si="2"/>
        <v>2402.0694752402069</v>
      </c>
      <c r="AF9" s="38">
        <v>2250</v>
      </c>
      <c r="AG9" s="50">
        <f t="shared" si="3"/>
        <v>0.93669230769230771</v>
      </c>
      <c r="AH9" s="40" t="s">
        <v>60</v>
      </c>
      <c r="AI9" s="51">
        <v>0.32800000000000001</v>
      </c>
      <c r="AJ9" s="50">
        <f t="shared" si="4"/>
        <v>3.8769600000000004</v>
      </c>
      <c r="AK9" s="50">
        <f t="shared" si="5"/>
        <v>16.633652307692309</v>
      </c>
      <c r="AL9" s="51">
        <v>0</v>
      </c>
      <c r="AM9" s="50">
        <f t="shared" si="6"/>
        <v>0</v>
      </c>
      <c r="AN9" s="51">
        <v>0</v>
      </c>
      <c r="AO9" s="50">
        <f t="shared" si="7"/>
        <v>0</v>
      </c>
      <c r="AP9" s="51">
        <v>0</v>
      </c>
      <c r="AQ9" s="50">
        <f t="shared" si="8"/>
        <v>0</v>
      </c>
      <c r="AR9" s="38">
        <v>0</v>
      </c>
      <c r="AS9" s="51">
        <v>0</v>
      </c>
      <c r="AT9" s="50">
        <f t="shared" si="9"/>
        <v>0</v>
      </c>
      <c r="AU9" s="50">
        <f t="shared" si="10"/>
        <v>0</v>
      </c>
      <c r="AV9" s="50">
        <f t="shared" si="11"/>
        <v>16.633652307692309</v>
      </c>
      <c r="AW9" s="52">
        <f t="shared" si="12"/>
        <v>0.13366394230769224</v>
      </c>
      <c r="AX9" s="50">
        <f t="shared" si="13"/>
        <v>19.199199</v>
      </c>
      <c r="AY9" s="55">
        <v>19.2</v>
      </c>
      <c r="AZ9" s="11">
        <v>39.99</v>
      </c>
      <c r="BA9" s="51">
        <v>0.51990000000000003</v>
      </c>
      <c r="BB9" s="53">
        <f t="shared" si="14"/>
        <v>0.51987996999249819</v>
      </c>
      <c r="BC9" s="56">
        <v>600</v>
      </c>
      <c r="BD9" s="50">
        <f t="shared" si="15"/>
        <v>9980.1913846153857</v>
      </c>
      <c r="BE9" s="50">
        <f t="shared" si="16"/>
        <v>11520</v>
      </c>
      <c r="BG9" s="1"/>
      <c r="BH9" s="1"/>
    </row>
    <row r="10" spans="1:60" ht="39" customHeight="1" x14ac:dyDescent="0.35">
      <c r="A10" s="38"/>
      <c r="B10" s="39">
        <v>38</v>
      </c>
      <c r="C10" s="57"/>
      <c r="D10" s="40"/>
      <c r="E10" s="38"/>
      <c r="F10" s="38"/>
      <c r="G10" s="38" t="s">
        <v>57</v>
      </c>
      <c r="H10" s="40" t="s">
        <v>84</v>
      </c>
      <c r="I10" s="40" t="s">
        <v>63</v>
      </c>
      <c r="J10" s="40" t="s">
        <v>64</v>
      </c>
      <c r="K10" s="40" t="s">
        <v>80</v>
      </c>
      <c r="L10" s="41" t="s">
        <v>66</v>
      </c>
      <c r="M10" s="40" t="s">
        <v>67</v>
      </c>
      <c r="N10" s="40" t="s">
        <v>85</v>
      </c>
      <c r="O10" s="38"/>
      <c r="P10" s="54" t="s">
        <v>86</v>
      </c>
      <c r="Q10" s="38"/>
      <c r="R10" s="38" t="s">
        <v>58</v>
      </c>
      <c r="S10" s="42">
        <f>'[7]12.9 shuai quote -绣花'!H18</f>
        <v>80.8</v>
      </c>
      <c r="T10" s="43">
        <v>7.95</v>
      </c>
      <c r="U10" s="44">
        <f t="shared" si="0"/>
        <v>10.163522012578616</v>
      </c>
      <c r="V10" s="45">
        <v>10.16</v>
      </c>
      <c r="W10" s="11"/>
      <c r="X10" s="38" t="s">
        <v>59</v>
      </c>
      <c r="Y10" s="46">
        <v>44</v>
      </c>
      <c r="Z10" s="46">
        <v>41</v>
      </c>
      <c r="AA10" s="46">
        <v>27</v>
      </c>
      <c r="AB10" s="43">
        <v>5</v>
      </c>
      <c r="AC10" s="47">
        <v>2</v>
      </c>
      <c r="AD10" s="48">
        <f t="shared" si="1"/>
        <v>4.8708000000000001E-2</v>
      </c>
      <c r="AE10" s="49">
        <f t="shared" si="2"/>
        <v>2668.9660836002299</v>
      </c>
      <c r="AF10" s="38">
        <v>2250</v>
      </c>
      <c r="AG10" s="50">
        <f t="shared" si="3"/>
        <v>0.84302307692307688</v>
      </c>
      <c r="AH10" s="40" t="s">
        <v>60</v>
      </c>
      <c r="AI10" s="51">
        <v>0.32800000000000001</v>
      </c>
      <c r="AJ10" s="50">
        <f t="shared" si="4"/>
        <v>3.3324800000000003</v>
      </c>
      <c r="AK10" s="50">
        <f t="shared" si="5"/>
        <v>14.335503076923077</v>
      </c>
      <c r="AL10" s="51">
        <v>0</v>
      </c>
      <c r="AM10" s="50">
        <f t="shared" si="6"/>
        <v>0</v>
      </c>
      <c r="AN10" s="51">
        <v>0</v>
      </c>
      <c r="AO10" s="50">
        <f t="shared" si="7"/>
        <v>0</v>
      </c>
      <c r="AP10" s="51">
        <v>0</v>
      </c>
      <c r="AQ10" s="50">
        <f t="shared" si="8"/>
        <v>0</v>
      </c>
      <c r="AR10" s="38">
        <v>0</v>
      </c>
      <c r="AS10" s="51">
        <v>0</v>
      </c>
      <c r="AT10" s="50">
        <f t="shared" si="9"/>
        <v>0</v>
      </c>
      <c r="AU10" s="50">
        <f t="shared" si="10"/>
        <v>0</v>
      </c>
      <c r="AV10" s="50">
        <f t="shared" si="11"/>
        <v>14.335503076923077</v>
      </c>
      <c r="AW10" s="52">
        <f t="shared" si="12"/>
        <v>0.12159907616892912</v>
      </c>
      <c r="AX10" s="50">
        <f t="shared" si="13"/>
        <v>16.319336000000003</v>
      </c>
      <c r="AY10" s="55">
        <v>16.32</v>
      </c>
      <c r="AZ10" s="11">
        <v>34.99</v>
      </c>
      <c r="BA10" s="51">
        <v>0.53359999999999996</v>
      </c>
      <c r="BB10" s="53">
        <f t="shared" si="14"/>
        <v>0.53358102314947131</v>
      </c>
      <c r="BC10" s="56">
        <v>700</v>
      </c>
      <c r="BD10" s="50">
        <f t="shared" si="15"/>
        <v>10034.852153846154</v>
      </c>
      <c r="BE10" s="50">
        <f t="shared" si="16"/>
        <v>11424</v>
      </c>
      <c r="BG10" s="1"/>
      <c r="BH10" s="1"/>
    </row>
    <row r="11" spans="1:60" ht="39" customHeight="1" x14ac:dyDescent="0.35">
      <c r="A11" s="38"/>
      <c r="B11" s="39">
        <v>39</v>
      </c>
      <c r="C11" s="58"/>
      <c r="D11" s="40"/>
      <c r="E11" s="38"/>
      <c r="F11" s="38"/>
      <c r="G11" s="38" t="s">
        <v>57</v>
      </c>
      <c r="H11" s="40" t="s">
        <v>84</v>
      </c>
      <c r="I11" s="40" t="s">
        <v>63</v>
      </c>
      <c r="J11" s="40" t="s">
        <v>64</v>
      </c>
      <c r="K11" s="40" t="s">
        <v>80</v>
      </c>
      <c r="L11" s="41" t="s">
        <v>66</v>
      </c>
      <c r="M11" s="40" t="s">
        <v>69</v>
      </c>
      <c r="N11" s="40" t="s">
        <v>85</v>
      </c>
      <c r="O11" s="38"/>
      <c r="P11" s="54" t="s">
        <v>87</v>
      </c>
      <c r="Q11" s="38"/>
      <c r="R11" s="38" t="s">
        <v>58</v>
      </c>
      <c r="S11" s="42">
        <f>'[7]12.9 shuai quote -绣花'!H19</f>
        <v>97</v>
      </c>
      <c r="T11" s="43">
        <v>7.95</v>
      </c>
      <c r="U11" s="44">
        <f t="shared" si="0"/>
        <v>12.20125786163522</v>
      </c>
      <c r="V11" s="45">
        <v>12.2</v>
      </c>
      <c r="W11" s="11"/>
      <c r="X11" s="38" t="s">
        <v>59</v>
      </c>
      <c r="Y11" s="46">
        <v>44</v>
      </c>
      <c r="Z11" s="46">
        <v>41</v>
      </c>
      <c r="AA11" s="46">
        <v>30</v>
      </c>
      <c r="AB11" s="43">
        <v>5</v>
      </c>
      <c r="AC11" s="47">
        <v>2</v>
      </c>
      <c r="AD11" s="48">
        <f t="shared" si="1"/>
        <v>5.4120000000000001E-2</v>
      </c>
      <c r="AE11" s="49">
        <f t="shared" si="2"/>
        <v>2402.0694752402069</v>
      </c>
      <c r="AF11" s="38">
        <v>2250</v>
      </c>
      <c r="AG11" s="50">
        <f t="shared" si="3"/>
        <v>0.93669230769230771</v>
      </c>
      <c r="AH11" s="40" t="s">
        <v>60</v>
      </c>
      <c r="AI11" s="51">
        <v>0.32800000000000001</v>
      </c>
      <c r="AJ11" s="50">
        <f t="shared" si="4"/>
        <v>4.0015999999999998</v>
      </c>
      <c r="AK11" s="50">
        <f t="shared" si="5"/>
        <v>17.138292307692307</v>
      </c>
      <c r="AL11" s="51">
        <v>0</v>
      </c>
      <c r="AM11" s="50">
        <f t="shared" si="6"/>
        <v>0</v>
      </c>
      <c r="AN11" s="51">
        <v>0</v>
      </c>
      <c r="AO11" s="50">
        <f t="shared" si="7"/>
        <v>0</v>
      </c>
      <c r="AP11" s="51">
        <v>0</v>
      </c>
      <c r="AQ11" s="50">
        <f t="shared" si="8"/>
        <v>0</v>
      </c>
      <c r="AR11" s="38">
        <v>0</v>
      </c>
      <c r="AS11" s="51">
        <v>0</v>
      </c>
      <c r="AT11" s="50">
        <f t="shared" si="9"/>
        <v>0</v>
      </c>
      <c r="AU11" s="50">
        <f t="shared" si="10"/>
        <v>0</v>
      </c>
      <c r="AV11" s="50">
        <f t="shared" si="11"/>
        <v>17.138292307692307</v>
      </c>
      <c r="AW11" s="52">
        <f t="shared" si="12"/>
        <v>0.10738060897435897</v>
      </c>
      <c r="AX11" s="50">
        <f t="shared" si="13"/>
        <v>19.199199</v>
      </c>
      <c r="AY11" s="55">
        <v>19.2</v>
      </c>
      <c r="AZ11" s="11">
        <v>39.99</v>
      </c>
      <c r="BA11" s="51">
        <v>0.51990000000000003</v>
      </c>
      <c r="BB11" s="53">
        <f t="shared" si="14"/>
        <v>0.51987996999249819</v>
      </c>
      <c r="BC11" s="56">
        <v>600</v>
      </c>
      <c r="BD11" s="50">
        <f t="shared" si="15"/>
        <v>10282.975384615384</v>
      </c>
      <c r="BE11" s="50">
        <f t="shared" si="16"/>
        <v>11520</v>
      </c>
      <c r="BG11" s="1"/>
      <c r="BH11" s="1"/>
    </row>
    <row r="12" spans="1:60" ht="79.5" customHeight="1" x14ac:dyDescent="0.35">
      <c r="A12" s="38"/>
      <c r="B12" s="39">
        <v>41</v>
      </c>
      <c r="C12" s="38"/>
      <c r="D12" s="40"/>
      <c r="E12" s="38"/>
      <c r="F12" s="38"/>
      <c r="G12" s="38" t="s">
        <v>57</v>
      </c>
      <c r="H12" s="40" t="s">
        <v>84</v>
      </c>
      <c r="I12" s="40" t="s">
        <v>63</v>
      </c>
      <c r="J12" s="40" t="s">
        <v>64</v>
      </c>
      <c r="K12" s="40" t="s">
        <v>80</v>
      </c>
      <c r="L12" s="41" t="s">
        <v>66</v>
      </c>
      <c r="M12" s="40" t="s">
        <v>88</v>
      </c>
      <c r="N12" s="40" t="s">
        <v>85</v>
      </c>
      <c r="O12" s="38"/>
      <c r="P12" s="54" t="s">
        <v>89</v>
      </c>
      <c r="Q12" s="38"/>
      <c r="R12" s="38" t="s">
        <v>58</v>
      </c>
      <c r="S12" s="42">
        <f>'[7]12.9 shuai quote -绣花'!H17</f>
        <v>60.5</v>
      </c>
      <c r="T12" s="43">
        <v>7.95</v>
      </c>
      <c r="U12" s="44">
        <f t="shared" si="0"/>
        <v>7.6100628930817606</v>
      </c>
      <c r="V12" s="45">
        <v>7.61</v>
      </c>
      <c r="W12" s="11"/>
      <c r="X12" s="38" t="s">
        <v>59</v>
      </c>
      <c r="Y12" s="46">
        <v>44</v>
      </c>
      <c r="Z12" s="46">
        <v>41</v>
      </c>
      <c r="AA12" s="46">
        <v>25</v>
      </c>
      <c r="AB12" s="43">
        <v>5</v>
      </c>
      <c r="AC12" s="47">
        <v>2</v>
      </c>
      <c r="AD12" s="48">
        <f t="shared" si="1"/>
        <v>4.5100000000000001E-2</v>
      </c>
      <c r="AE12" s="49">
        <f t="shared" si="2"/>
        <v>2882.4833702882484</v>
      </c>
      <c r="AF12" s="38">
        <v>2250</v>
      </c>
      <c r="AG12" s="50">
        <f t="shared" si="3"/>
        <v>0.78057692307692306</v>
      </c>
      <c r="AH12" s="40" t="s">
        <v>60</v>
      </c>
      <c r="AI12" s="51">
        <v>0.32800000000000001</v>
      </c>
      <c r="AJ12" s="50">
        <f t="shared" si="4"/>
        <v>2.4960800000000001</v>
      </c>
      <c r="AK12" s="50">
        <f t="shared" si="5"/>
        <v>10.886656923076924</v>
      </c>
      <c r="AL12" s="51">
        <v>0</v>
      </c>
      <c r="AM12" s="50">
        <f t="shared" si="6"/>
        <v>0</v>
      </c>
      <c r="AN12" s="51">
        <v>0</v>
      </c>
      <c r="AO12" s="50">
        <f t="shared" si="7"/>
        <v>0</v>
      </c>
      <c r="AP12" s="51">
        <v>0</v>
      </c>
      <c r="AQ12" s="50">
        <f t="shared" si="8"/>
        <v>0</v>
      </c>
      <c r="AR12" s="38">
        <v>0</v>
      </c>
      <c r="AS12" s="51">
        <v>0</v>
      </c>
      <c r="AT12" s="50">
        <f t="shared" si="9"/>
        <v>0</v>
      </c>
      <c r="AU12" s="50">
        <f t="shared" si="10"/>
        <v>0</v>
      </c>
      <c r="AV12" s="50">
        <f t="shared" si="11"/>
        <v>10.886656923076924</v>
      </c>
      <c r="AW12" s="52">
        <f t="shared" si="12"/>
        <v>0.12767172090729781</v>
      </c>
      <c r="AX12" s="50">
        <f t="shared" si="13"/>
        <v>12.480005999999998</v>
      </c>
      <c r="AY12" s="55">
        <v>12.48</v>
      </c>
      <c r="AZ12" s="11">
        <v>24.99</v>
      </c>
      <c r="BA12" s="51">
        <v>0.50060000000000004</v>
      </c>
      <c r="BB12" s="53">
        <f t="shared" si="14"/>
        <v>0.50060024009603832</v>
      </c>
      <c r="BC12" s="56">
        <v>740</v>
      </c>
      <c r="BD12" s="50">
        <f t="shared" si="15"/>
        <v>8056.1261230769232</v>
      </c>
      <c r="BE12" s="50">
        <f t="shared" si="16"/>
        <v>9235.2000000000007</v>
      </c>
      <c r="BG12" s="1"/>
      <c r="BH12" s="1"/>
    </row>
    <row r="13" spans="1:60" ht="79.5" customHeight="1" x14ac:dyDescent="0.35">
      <c r="A13" s="38"/>
      <c r="B13" s="39">
        <v>42</v>
      </c>
      <c r="C13" s="38"/>
      <c r="D13" s="38"/>
      <c r="E13" s="38"/>
      <c r="F13" s="38"/>
      <c r="G13" s="38" t="s">
        <v>57</v>
      </c>
      <c r="H13" s="40" t="s">
        <v>75</v>
      </c>
      <c r="I13" s="40" t="s">
        <v>63</v>
      </c>
      <c r="J13" s="40" t="s">
        <v>64</v>
      </c>
      <c r="K13" s="40" t="s">
        <v>65</v>
      </c>
      <c r="L13" s="41" t="s">
        <v>66</v>
      </c>
      <c r="M13" s="40" t="s">
        <v>90</v>
      </c>
      <c r="N13" s="40" t="s">
        <v>76</v>
      </c>
      <c r="O13" s="38"/>
      <c r="P13" s="54" t="s">
        <v>91</v>
      </c>
      <c r="Q13" s="38"/>
      <c r="R13" s="38" t="s">
        <v>58</v>
      </c>
      <c r="S13" s="42">
        <f>'[7]12.9 shuai quote -绣花'!H8</f>
        <v>61.6</v>
      </c>
      <c r="T13" s="43">
        <v>7.95</v>
      </c>
      <c r="U13" s="44">
        <f t="shared" si="0"/>
        <v>7.7484276729559749</v>
      </c>
      <c r="V13" s="45">
        <v>7.75</v>
      </c>
      <c r="W13" s="11"/>
      <c r="X13" s="38" t="s">
        <v>59</v>
      </c>
      <c r="Y13" s="46">
        <v>44</v>
      </c>
      <c r="Z13" s="46">
        <v>41</v>
      </c>
      <c r="AA13" s="46">
        <v>25</v>
      </c>
      <c r="AB13" s="43">
        <v>5</v>
      </c>
      <c r="AC13" s="47">
        <v>2</v>
      </c>
      <c r="AD13" s="48">
        <f t="shared" si="1"/>
        <v>4.5100000000000001E-2</v>
      </c>
      <c r="AE13" s="49">
        <f t="shared" si="2"/>
        <v>2882.4833702882484</v>
      </c>
      <c r="AF13" s="38">
        <v>2250</v>
      </c>
      <c r="AG13" s="50">
        <f t="shared" si="3"/>
        <v>0.78057692307692306</v>
      </c>
      <c r="AH13" s="40" t="s">
        <v>60</v>
      </c>
      <c r="AI13" s="51">
        <v>0.32800000000000001</v>
      </c>
      <c r="AJ13" s="50">
        <f t="shared" si="4"/>
        <v>2.5420000000000003</v>
      </c>
      <c r="AK13" s="50">
        <f t="shared" si="5"/>
        <v>11.072576923076923</v>
      </c>
      <c r="AL13" s="51">
        <v>0</v>
      </c>
      <c r="AM13" s="50">
        <f t="shared" si="6"/>
        <v>0</v>
      </c>
      <c r="AN13" s="51">
        <v>0</v>
      </c>
      <c r="AO13" s="50">
        <f t="shared" si="7"/>
        <v>0</v>
      </c>
      <c r="AP13" s="51">
        <v>0</v>
      </c>
      <c r="AQ13" s="50">
        <f t="shared" si="8"/>
        <v>0</v>
      </c>
      <c r="AR13" s="38">
        <v>0</v>
      </c>
      <c r="AS13" s="51">
        <v>0</v>
      </c>
      <c r="AT13" s="50">
        <f t="shared" si="9"/>
        <v>0</v>
      </c>
      <c r="AU13" s="50">
        <f t="shared" si="10"/>
        <v>0</v>
      </c>
      <c r="AV13" s="50">
        <f t="shared" si="11"/>
        <v>11.072576923076923</v>
      </c>
      <c r="AW13" s="52">
        <f t="shared" si="12"/>
        <v>0.11277428500986196</v>
      </c>
      <c r="AX13" s="50">
        <f t="shared" si="13"/>
        <v>12.480005999999998</v>
      </c>
      <c r="AY13" s="55">
        <v>12.48</v>
      </c>
      <c r="AZ13" s="11">
        <v>24.99</v>
      </c>
      <c r="BA13" s="51">
        <v>0.50060000000000004</v>
      </c>
      <c r="BB13" s="53">
        <f t="shared" si="14"/>
        <v>0.50060024009603832</v>
      </c>
      <c r="BC13" s="56">
        <v>740</v>
      </c>
      <c r="BD13" s="50">
        <f t="shared" si="15"/>
        <v>8193.706923076923</v>
      </c>
      <c r="BE13" s="50">
        <f t="shared" si="16"/>
        <v>9235.2000000000007</v>
      </c>
      <c r="BG13" s="1"/>
      <c r="BH13" s="1"/>
    </row>
    <row r="14" spans="1:60" ht="79.5" customHeight="1" x14ac:dyDescent="0.35">
      <c r="A14" s="38"/>
      <c r="B14" s="39">
        <v>44</v>
      </c>
      <c r="C14" s="38"/>
      <c r="D14" s="40"/>
      <c r="E14" s="38"/>
      <c r="F14" s="38"/>
      <c r="G14" s="38" t="s">
        <v>57</v>
      </c>
      <c r="H14" s="40" t="s">
        <v>79</v>
      </c>
      <c r="I14" s="40" t="s">
        <v>63</v>
      </c>
      <c r="J14" s="40" t="s">
        <v>64</v>
      </c>
      <c r="K14" s="40" t="s">
        <v>80</v>
      </c>
      <c r="L14" s="41" t="s">
        <v>66</v>
      </c>
      <c r="M14" s="40" t="s">
        <v>88</v>
      </c>
      <c r="N14" s="40" t="s">
        <v>81</v>
      </c>
      <c r="O14" s="38"/>
      <c r="P14" s="54" t="s">
        <v>92</v>
      </c>
      <c r="Q14" s="38"/>
      <c r="R14" s="38" t="s">
        <v>58</v>
      </c>
      <c r="S14" s="42">
        <f>'[7]12.9 shuai quote -绣花'!H14</f>
        <v>56.84</v>
      </c>
      <c r="T14" s="43">
        <v>7.95</v>
      </c>
      <c r="U14" s="44">
        <f t="shared" si="0"/>
        <v>7.1496855345911952</v>
      </c>
      <c r="V14" s="45">
        <v>7.15</v>
      </c>
      <c r="W14" s="11"/>
      <c r="X14" s="38" t="s">
        <v>59</v>
      </c>
      <c r="Y14" s="46">
        <v>44</v>
      </c>
      <c r="Z14" s="46">
        <v>41</v>
      </c>
      <c r="AA14" s="46">
        <v>25</v>
      </c>
      <c r="AB14" s="43">
        <v>5</v>
      </c>
      <c r="AC14" s="47">
        <v>2</v>
      </c>
      <c r="AD14" s="48">
        <f t="shared" si="1"/>
        <v>4.5100000000000001E-2</v>
      </c>
      <c r="AE14" s="49">
        <f t="shared" si="2"/>
        <v>2882.4833702882484</v>
      </c>
      <c r="AF14" s="38">
        <v>2250</v>
      </c>
      <c r="AG14" s="50">
        <f t="shared" si="3"/>
        <v>0.78057692307692306</v>
      </c>
      <c r="AH14" s="40" t="s">
        <v>60</v>
      </c>
      <c r="AI14" s="51">
        <v>0.32800000000000001</v>
      </c>
      <c r="AJ14" s="50">
        <f t="shared" si="4"/>
        <v>2.3452000000000002</v>
      </c>
      <c r="AK14" s="50">
        <f t="shared" si="5"/>
        <v>10.275776923076924</v>
      </c>
      <c r="AL14" s="51">
        <v>0</v>
      </c>
      <c r="AM14" s="50">
        <f t="shared" si="6"/>
        <v>0</v>
      </c>
      <c r="AN14" s="51">
        <v>0</v>
      </c>
      <c r="AO14" s="50">
        <f t="shared" si="7"/>
        <v>0</v>
      </c>
      <c r="AP14" s="51">
        <v>0</v>
      </c>
      <c r="AQ14" s="50">
        <f t="shared" si="8"/>
        <v>0</v>
      </c>
      <c r="AR14" s="38">
        <v>0</v>
      </c>
      <c r="AS14" s="51">
        <v>0</v>
      </c>
      <c r="AT14" s="50">
        <f t="shared" si="9"/>
        <v>0</v>
      </c>
      <c r="AU14" s="50">
        <f t="shared" si="10"/>
        <v>0</v>
      </c>
      <c r="AV14" s="50">
        <f t="shared" si="11"/>
        <v>10.275776923076924</v>
      </c>
      <c r="AW14" s="52">
        <f t="shared" si="12"/>
        <v>0.17662043885601575</v>
      </c>
      <c r="AX14" s="50">
        <f t="shared" si="13"/>
        <v>12.480005999999998</v>
      </c>
      <c r="AY14" s="55">
        <v>12.48</v>
      </c>
      <c r="AZ14" s="11">
        <v>24.99</v>
      </c>
      <c r="BA14" s="51">
        <v>0.50060000000000004</v>
      </c>
      <c r="BB14" s="53">
        <f t="shared" si="14"/>
        <v>0.50060024009603832</v>
      </c>
      <c r="BC14" s="56">
        <v>740</v>
      </c>
      <c r="BD14" s="50">
        <f t="shared" si="15"/>
        <v>7604.0749230769234</v>
      </c>
      <c r="BE14" s="50">
        <f t="shared" si="16"/>
        <v>9235.2000000000007</v>
      </c>
      <c r="BG14" s="1"/>
      <c r="BH14" s="1"/>
    </row>
    <row r="15" spans="1:60" ht="93" customHeight="1" x14ac:dyDescent="0.35">
      <c r="A15" s="38"/>
      <c r="B15" s="39">
        <v>46</v>
      </c>
      <c r="C15" s="38"/>
      <c r="D15" s="40"/>
      <c r="E15" s="38"/>
      <c r="F15" s="38"/>
      <c r="G15" s="38" t="s">
        <v>57</v>
      </c>
      <c r="H15" s="40" t="s">
        <v>71</v>
      </c>
      <c r="I15" s="40" t="s">
        <v>63</v>
      </c>
      <c r="J15" s="40" t="s">
        <v>64</v>
      </c>
      <c r="K15" s="40" t="s">
        <v>65</v>
      </c>
      <c r="L15" s="41" t="s">
        <v>66</v>
      </c>
      <c r="M15" s="40" t="s">
        <v>90</v>
      </c>
      <c r="N15" s="40" t="s">
        <v>72</v>
      </c>
      <c r="O15" s="38"/>
      <c r="P15" s="54" t="s">
        <v>93</v>
      </c>
      <c r="Q15" s="38"/>
      <c r="R15" s="38" t="s">
        <v>58</v>
      </c>
      <c r="S15" s="42">
        <f>'[7]12.9 shuai quote -绣花'!H11</f>
        <v>63.68</v>
      </c>
      <c r="T15" s="43">
        <v>7.95</v>
      </c>
      <c r="U15" s="44">
        <f t="shared" si="0"/>
        <v>8.010062893081761</v>
      </c>
      <c r="V15" s="45">
        <v>8.01</v>
      </c>
      <c r="W15" s="11"/>
      <c r="X15" s="38" t="s">
        <v>59</v>
      </c>
      <c r="Y15" s="46">
        <v>44</v>
      </c>
      <c r="Z15" s="46">
        <v>41</v>
      </c>
      <c r="AA15" s="46">
        <v>25</v>
      </c>
      <c r="AB15" s="43">
        <v>5</v>
      </c>
      <c r="AC15" s="47">
        <v>2</v>
      </c>
      <c r="AD15" s="48">
        <f t="shared" si="1"/>
        <v>4.5100000000000001E-2</v>
      </c>
      <c r="AE15" s="49">
        <f t="shared" si="2"/>
        <v>2882.4833702882484</v>
      </c>
      <c r="AF15" s="38">
        <v>2250</v>
      </c>
      <c r="AG15" s="50">
        <f t="shared" si="3"/>
        <v>0.78057692307692306</v>
      </c>
      <c r="AH15" s="40" t="s">
        <v>60</v>
      </c>
      <c r="AI15" s="51">
        <v>0.32800000000000001</v>
      </c>
      <c r="AJ15" s="50">
        <f t="shared" si="4"/>
        <v>2.6272799999999998</v>
      </c>
      <c r="AK15" s="50">
        <f t="shared" si="5"/>
        <v>11.417856923076922</v>
      </c>
      <c r="AL15" s="51">
        <v>0</v>
      </c>
      <c r="AM15" s="50">
        <f t="shared" si="6"/>
        <v>0</v>
      </c>
      <c r="AN15" s="51">
        <v>0</v>
      </c>
      <c r="AO15" s="50">
        <f t="shared" si="7"/>
        <v>0</v>
      </c>
      <c r="AP15" s="51">
        <v>0</v>
      </c>
      <c r="AQ15" s="50">
        <f t="shared" si="8"/>
        <v>0</v>
      </c>
      <c r="AR15" s="38">
        <v>0</v>
      </c>
      <c r="AS15" s="51">
        <v>0</v>
      </c>
      <c r="AT15" s="50">
        <f t="shared" si="9"/>
        <v>0</v>
      </c>
      <c r="AU15" s="50">
        <f t="shared" si="10"/>
        <v>0</v>
      </c>
      <c r="AV15" s="50">
        <f t="shared" si="11"/>
        <v>11.417856923076922</v>
      </c>
      <c r="AW15" s="52">
        <f t="shared" si="12"/>
        <v>0.12907269846857952</v>
      </c>
      <c r="AX15" s="50">
        <f t="shared" si="13"/>
        <v>13.109753999999999</v>
      </c>
      <c r="AY15" s="55">
        <v>13.11</v>
      </c>
      <c r="AZ15" s="11">
        <v>24.99</v>
      </c>
      <c r="BA15" s="51">
        <v>0.47539999999999999</v>
      </c>
      <c r="BB15" s="53">
        <f t="shared" si="14"/>
        <v>0.47539015606242496</v>
      </c>
      <c r="BC15" s="56">
        <v>1480</v>
      </c>
      <c r="BD15" s="50">
        <f t="shared" si="15"/>
        <v>16898.428246153846</v>
      </c>
      <c r="BE15" s="50">
        <f t="shared" si="16"/>
        <v>19402.8</v>
      </c>
      <c r="BG15" s="1"/>
      <c r="BH15" s="1"/>
    </row>
  </sheetData>
  <sheetProtection insertRows="0" deleteRows="0" sort="0"/>
  <protectedRanges>
    <protectedRange sqref="Q2:AW15 M16:BC257 BC2:BC15 B2:K257 AZ2:BA15 M2:O15" name="Range1"/>
    <protectedRange sqref="AX2:AX15" name="Range1_1"/>
    <protectedRange sqref="BB2:BB15" name="Range1_2"/>
  </protectedRanges>
  <mergeCells count="5">
    <mergeCell ref="C4:C5"/>
    <mergeCell ref="C6:C7"/>
    <mergeCell ref="C8:C9"/>
    <mergeCell ref="C10:C11"/>
    <mergeCell ref="C2:C3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2025-12-30T08:24:37Z</dcterms:created>
  <dcterms:modified xsi:type="dcterms:W3CDTF">2025-12-30T08:33:59Z</dcterms:modified>
</cp:coreProperties>
</file>