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2" i="5" l="1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Z5" i="5"/>
  <c r="AG3" i="5" l="1"/>
  <c r="AA5" i="5"/>
  <c r="AA4" i="5"/>
  <c r="AQ3" i="5"/>
  <c r="AG2" i="5"/>
  <c r="AQ2" i="5"/>
  <c r="AQ5" i="5"/>
  <c r="AQ4" i="5"/>
  <c r="AR3" i="5" l="1"/>
  <c r="AS3" i="5" s="1"/>
  <c r="AC4" i="5"/>
  <c r="AC5" i="5"/>
  <c r="AR2" i="5"/>
  <c r="AS2" i="5" s="1"/>
  <c r="AG5" i="5" l="1"/>
  <c r="AG4" i="5"/>
  <c r="AR5" i="5" l="1"/>
  <c r="AR4" i="5"/>
  <c r="AS5" i="5" l="1"/>
  <c r="AS4" i="5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R1" authorId="0" shapeId="0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<sst xmlns="http://schemas.openxmlformats.org/spreadsheetml/2006/main" count="102" uniqueCount="70">
  <si>
    <t>Brand</t>
  </si>
  <si>
    <t>Package Type</t>
  </si>
  <si>
    <t>Licensor</t>
  </si>
  <si>
    <t>Normal</t>
  </si>
  <si>
    <t>Madison Park</t>
  </si>
  <si>
    <t>Opacity</t>
  </si>
  <si>
    <t>Total 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</si>
  <si>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</si>
  <si>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</si>
  <si>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</si>
  <si>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</si>
  <si>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</si>
  <si>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</si>
  <si>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</si>
  <si>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</si>
  <si>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</si>
  <si>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</si>
  <si>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</si>
  <si>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</si>
  <si>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</si>
  <si>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</si>
  <si>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</si>
  <si>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</si>
  <si>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</si>
  <si>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</si>
  <si>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</si>
  <si>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</si>
  <si>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</si>
  <si>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</si>
  <si>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</si>
  <si>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</si>
  <si>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</si>
  <si>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</si>
  <si>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</si>
  <si>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</si>
  <si>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</si>
  <si>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</si>
  <si>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</si>
  <si>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</si>
  <si>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</si>
  <si>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</si>
  <si>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</si>
  <si>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</si>
  <si>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</si>
  <si>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</si>
  <si>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</si>
  <si>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</si>
  <si>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</si>
  <si>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</si>
  <si>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</si>
  <si>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</si>
  <si>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</si>
  <si>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</si>
  <si>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Mira</t>
    <phoneticPr fontId="8" type="noConversion"/>
  </si>
  <si>
    <t xml:space="preserve">neutral </t>
  </si>
  <si>
    <t xml:space="preserve">white </t>
  </si>
  <si>
    <t>WINDOW PANEL</t>
    <phoneticPr fontId="8" type="noConversion"/>
  </si>
  <si>
    <t>Luna</t>
    <phoneticPr fontId="8" type="noConversion"/>
  </si>
  <si>
    <t>Luna Window Panel</t>
    <phoneticPr fontId="8" type="noConversion"/>
  </si>
  <si>
    <t>Mira Window Panel</t>
    <phoneticPr fontId="8" type="noConversion"/>
  </si>
  <si>
    <t xml:space="preserve">52x84"x2 </t>
  </si>
  <si>
    <t>Pair</t>
    <phoneticPr fontId="8" type="noConversion"/>
  </si>
  <si>
    <t>6303.92.2010</t>
    <phoneticPr fontId="8" type="noConversion"/>
  </si>
  <si>
    <t>100% Polyester</t>
  </si>
  <si>
    <t>face: 100% polyester, liner: 100% polyester with rayon flocking</t>
    <phoneticPr fontId="8" type="noConversion"/>
  </si>
  <si>
    <t xml:space="preserve">100% Polyester, 170gsm yarn dyed jacquard with 70G MF+2pass foaming as liner </t>
    <phoneticPr fontId="8" type="noConversion"/>
  </si>
  <si>
    <t>Total Blackout</t>
    <phoneticPr fontId="8" type="noConversion"/>
  </si>
  <si>
    <t>100% Polyester Luna Total Blackout Window Panel</t>
    <phoneticPr fontId="8" type="noConversion"/>
  </si>
  <si>
    <t xml:space="preserve">face: 100% polyester, liner: 100% polyester with rayon flocking, 200gsm texture with TBO liner 70gsm MF with 85gsm foam back </t>
    <phoneticPr fontId="8" type="noConversion"/>
  </si>
  <si>
    <t>100% polyester Mira Total Blackout Window Panel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</si>
</sst>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00"/>
    <numFmt numFmtId="180" formatCode="0.00_);[Red]\(0.00\)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80" fontId="2" fillId="0" borderId="1" xfId="0" applyNumberFormat="1" applyFont="1" applyBorder="1" applyAlignment="1">
      <alignment wrapText="1"/>
    </xf>
    <xf numFmtId="180" fontId="0" fillId="0" borderId="1" xfId="0" applyNumberForma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0" fontId="0" fillId="0" borderId="2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</cellXfs>
  <cellStyles count="6">
    <cellStyle name="Normal 2" xfId="4"/>
    <cellStyle name="Normal 2 18 2" xfId="1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"/>
  <sheetViews>
    <sheetView tabSelected="1" topLeftCell="I1" zoomScale="85" zoomScaleNormal="85" workbookViewId="0">
      <selection activeCell="O35" sqref="O3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53.140625" style="1" bestFit="1" customWidth="1"/>
    <col min="9" max="9" width="20.140625" style="1" customWidth="1"/>
    <col min="10" max="10" width="59.5703125" style="1" customWidth="1"/>
    <col min="11" max="11" width="30.85546875" style="32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2.8554687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28" customWidth="1"/>
    <col min="22" max="22" width="13.140625" style="28" customWidth="1"/>
    <col min="23" max="23" width="11.140625" style="28" customWidth="1"/>
    <col min="24" max="24" width="12.85546875" style="3" customWidth="1"/>
    <col min="25" max="25" width="9.42578125" style="4" customWidth="1"/>
    <col min="26" max="26" width="13" style="3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29" t="s">
        <v>21</v>
      </c>
      <c r="V1" s="29" t="s">
        <v>22</v>
      </c>
      <c r="W1" s="29" t="s">
        <v>23</v>
      </c>
      <c r="X1" s="17" t="s">
        <v>24</v>
      </c>
      <c r="Y1" s="18" t="s">
        <v>25</v>
      </c>
      <c r="Z1" s="31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33" t="s">
        <v>56</v>
      </c>
      <c r="G2" s="33" t="s">
        <v>57</v>
      </c>
      <c r="H2" s="33" t="s">
        <v>67</v>
      </c>
      <c r="I2" s="33" t="s">
        <v>58</v>
      </c>
      <c r="J2" s="33" t="s">
        <v>65</v>
      </c>
      <c r="K2" s="33" t="s">
        <v>63</v>
      </c>
      <c r="L2" s="34" t="s">
        <v>66</v>
      </c>
      <c r="M2" s="35" t="s">
        <v>60</v>
      </c>
      <c r="N2" s="34" t="s">
        <v>54</v>
      </c>
      <c r="O2" s="35"/>
      <c r="P2" s="35"/>
      <c r="Q2" s="34" t="s">
        <v>61</v>
      </c>
      <c r="R2" s="36"/>
      <c r="S2" s="37">
        <v>11.25</v>
      </c>
      <c r="T2" s="35" t="s">
        <v>3</v>
      </c>
      <c r="U2" s="35">
        <v>29</v>
      </c>
      <c r="V2" s="35">
        <v>24</v>
      </c>
      <c r="W2" s="35">
        <v>29</v>
      </c>
      <c r="X2" s="35">
        <v>10</v>
      </c>
      <c r="Y2" s="34">
        <v>4</v>
      </c>
      <c r="Z2" s="36">
        <f t="shared" ref="Z2:Z5" si="0">IF(U2="","",U2*V2*W2/1000000)</f>
        <v>0.02</v>
      </c>
      <c r="AA2" s="36">
        <f t="shared" ref="AA2:AA5" si="1">IF(Y2="","",67/Z2*Y2)</f>
        <v>13400</v>
      </c>
      <c r="AB2" s="35">
        <v>3300</v>
      </c>
      <c r="AC2" s="36">
        <f t="shared" ref="AC2:AC5" si="2">IF(ISERROR(AB2/AA2),"",AB2/AA2)</f>
        <v>0.25</v>
      </c>
      <c r="AD2" s="34" t="s">
        <v>62</v>
      </c>
      <c r="AE2" s="35">
        <v>0.49</v>
      </c>
      <c r="AF2" s="36">
        <f t="shared" ref="AF2:AF5" si="3">IF(ISERROR(S2*AE2),"",S2*AE2)</f>
        <v>5.51</v>
      </c>
      <c r="AG2" s="36">
        <f t="shared" ref="AG2:AG5" si="4">IF(ISERROR(S2+AC2+AF2),"",S2+AC2+AF2)</f>
        <v>17.010000000000002</v>
      </c>
      <c r="AH2" s="35">
        <v>0.1</v>
      </c>
      <c r="AI2" s="36">
        <f t="shared" ref="AI2:AI5" si="5">IF(ISERROR(AT2*AH2),"",AT2*AH2)</f>
        <v>3.5</v>
      </c>
      <c r="AJ2" s="35">
        <v>0.1</v>
      </c>
      <c r="AK2" s="36">
        <f t="shared" ref="AK2:AK5" si="6">IF(ISERROR(AT2*AJ2),"",AT2*AJ2)</f>
        <v>3.5</v>
      </c>
      <c r="AL2" s="35">
        <v>0.1</v>
      </c>
      <c r="AM2" s="36">
        <f t="shared" ref="AM2:AM5" si="7">IF(ISERROR(AT2*AL2),"",AT2*AL2)</f>
        <v>3.5</v>
      </c>
      <c r="AN2" s="36">
        <f t="shared" ref="AN2:AN5" si="8">IF((AU2-AT2)&lt;1.5,1.5-(AU2-AT2),0)</f>
        <v>0</v>
      </c>
      <c r="AO2" s="35">
        <v>0.08</v>
      </c>
      <c r="AP2" s="36">
        <f t="shared" ref="AP2:AP5" si="9">IF(ISERROR(AT2*AO2),"",AT2*AO2)</f>
        <v>2.8</v>
      </c>
      <c r="AQ2" s="36">
        <f t="shared" ref="AQ2:AQ5" si="10">IF(ISERROR(AI2+AK2+AM2+AN2+AP2),"",AI2+AK2+AM2+AN2+AP2)</f>
        <v>13.3</v>
      </c>
      <c r="AR2" s="36">
        <f t="shared" ref="AR2:AR5" si="11">IF(ISERROR(AG2+AQ2),"",AG2+AQ2)</f>
        <v>30.31</v>
      </c>
      <c r="AS2" s="38">
        <f t="shared" ref="AS2:AS5" si="12">IF(ISERROR((AT2-AR2)/AT2),"",(AT2-AR2)/AT2)</f>
        <v>0.13</v>
      </c>
      <c r="AT2" s="35">
        <v>34.950000000000003</v>
      </c>
      <c r="AU2" s="36">
        <v>36.700000000000003</v>
      </c>
      <c r="AV2" s="35">
        <v>73.989999999999995</v>
      </c>
      <c r="AW2" s="38">
        <f t="shared" ref="AW2:AW5" si="13">IF(ISERROR((AV2-AU2)/AV2),"",(AV2-AU2)/AV2)</f>
        <v>0.5</v>
      </c>
      <c r="AX2" s="35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33" t="s">
        <v>56</v>
      </c>
      <c r="G3" s="33" t="s">
        <v>57</v>
      </c>
      <c r="H3" s="33" t="s">
        <v>67</v>
      </c>
      <c r="I3" s="33" t="s">
        <v>58</v>
      </c>
      <c r="J3" s="33" t="s">
        <v>65</v>
      </c>
      <c r="K3" s="33" t="s">
        <v>63</v>
      </c>
      <c r="L3" s="35" t="s">
        <v>6</v>
      </c>
      <c r="M3" s="35" t="s">
        <v>60</v>
      </c>
      <c r="N3" s="34" t="s">
        <v>55</v>
      </c>
      <c r="O3" s="35"/>
      <c r="P3" s="35"/>
      <c r="Q3" s="34" t="s">
        <v>61</v>
      </c>
      <c r="R3" s="36"/>
      <c r="S3" s="37">
        <v>11.25</v>
      </c>
      <c r="T3" s="35" t="s">
        <v>3</v>
      </c>
      <c r="U3" s="35">
        <v>29</v>
      </c>
      <c r="V3" s="35">
        <v>24</v>
      </c>
      <c r="W3" s="35">
        <v>29</v>
      </c>
      <c r="X3" s="35">
        <v>10</v>
      </c>
      <c r="Y3" s="34">
        <v>4</v>
      </c>
      <c r="Z3" s="36">
        <f t="shared" si="0"/>
        <v>0.02</v>
      </c>
      <c r="AA3" s="36">
        <f t="shared" si="1"/>
        <v>13400</v>
      </c>
      <c r="AB3" s="35">
        <v>3300</v>
      </c>
      <c r="AC3" s="36">
        <f t="shared" si="2"/>
        <v>0.25</v>
      </c>
      <c r="AD3" s="34" t="s">
        <v>62</v>
      </c>
      <c r="AE3" s="35">
        <v>0.49</v>
      </c>
      <c r="AF3" s="36">
        <f t="shared" si="3"/>
        <v>5.51</v>
      </c>
      <c r="AG3" s="36">
        <f t="shared" si="4"/>
        <v>17.010000000000002</v>
      </c>
      <c r="AH3" s="35">
        <v>0.1</v>
      </c>
      <c r="AI3" s="36">
        <f t="shared" si="5"/>
        <v>3.5</v>
      </c>
      <c r="AJ3" s="35">
        <v>0.1</v>
      </c>
      <c r="AK3" s="36">
        <f t="shared" si="6"/>
        <v>3.5</v>
      </c>
      <c r="AL3" s="35">
        <v>0.1</v>
      </c>
      <c r="AM3" s="36">
        <f t="shared" si="7"/>
        <v>3.5</v>
      </c>
      <c r="AN3" s="36">
        <f t="shared" si="8"/>
        <v>0</v>
      </c>
      <c r="AO3" s="35">
        <v>0.08</v>
      </c>
      <c r="AP3" s="36">
        <f t="shared" si="9"/>
        <v>2.8</v>
      </c>
      <c r="AQ3" s="36">
        <f t="shared" si="10"/>
        <v>13.3</v>
      </c>
      <c r="AR3" s="36">
        <f t="shared" si="11"/>
        <v>30.31</v>
      </c>
      <c r="AS3" s="38">
        <f t="shared" si="12"/>
        <v>0.13</v>
      </c>
      <c r="AT3" s="35">
        <v>34.950000000000003</v>
      </c>
      <c r="AU3" s="36">
        <v>36.700000000000003</v>
      </c>
      <c r="AV3" s="35">
        <v>73.989999999999995</v>
      </c>
      <c r="AW3" s="38">
        <f t="shared" si="13"/>
        <v>0.5</v>
      </c>
      <c r="AX3" s="35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33" t="s">
        <v>56</v>
      </c>
      <c r="G4" s="33" t="s">
        <v>53</v>
      </c>
      <c r="H4" s="33" t="s">
        <v>69</v>
      </c>
      <c r="I4" s="33" t="s">
        <v>59</v>
      </c>
      <c r="J4" s="33" t="s">
        <v>68</v>
      </c>
      <c r="K4" s="33" t="s">
        <v>64</v>
      </c>
      <c r="L4" s="35" t="s">
        <v>6</v>
      </c>
      <c r="M4" s="35" t="s">
        <v>60</v>
      </c>
      <c r="N4" s="34" t="s">
        <v>54</v>
      </c>
      <c r="O4" s="35"/>
      <c r="P4" s="35"/>
      <c r="Q4" s="34" t="s">
        <v>61</v>
      </c>
      <c r="R4" s="36"/>
      <c r="S4" s="37">
        <v>10.55</v>
      </c>
      <c r="T4" s="35" t="s">
        <v>3</v>
      </c>
      <c r="U4" s="35">
        <v>29</v>
      </c>
      <c r="V4" s="35">
        <v>24</v>
      </c>
      <c r="W4" s="35">
        <v>29</v>
      </c>
      <c r="X4" s="35">
        <v>10</v>
      </c>
      <c r="Y4" s="34">
        <v>4</v>
      </c>
      <c r="Z4" s="36">
        <f t="shared" si="0"/>
        <v>0.02</v>
      </c>
      <c r="AA4" s="36">
        <f t="shared" si="1"/>
        <v>13400</v>
      </c>
      <c r="AB4" s="35">
        <v>3300</v>
      </c>
      <c r="AC4" s="36">
        <f t="shared" si="2"/>
        <v>0.25</v>
      </c>
      <c r="AD4" s="34" t="s">
        <v>62</v>
      </c>
      <c r="AE4" s="35">
        <v>0.49</v>
      </c>
      <c r="AF4" s="36">
        <f t="shared" si="3"/>
        <v>5.17</v>
      </c>
      <c r="AG4" s="36">
        <f t="shared" si="4"/>
        <v>15.97</v>
      </c>
      <c r="AH4" s="35">
        <v>0.1</v>
      </c>
      <c r="AI4" s="36">
        <f t="shared" si="5"/>
        <v>3.3</v>
      </c>
      <c r="AJ4" s="35">
        <v>0.1</v>
      </c>
      <c r="AK4" s="36">
        <f t="shared" si="6"/>
        <v>3.3</v>
      </c>
      <c r="AL4" s="35">
        <v>0.1</v>
      </c>
      <c r="AM4" s="36">
        <f t="shared" si="7"/>
        <v>3.3</v>
      </c>
      <c r="AN4" s="36">
        <f t="shared" si="8"/>
        <v>0</v>
      </c>
      <c r="AO4" s="35">
        <v>0.08</v>
      </c>
      <c r="AP4" s="36">
        <f t="shared" si="9"/>
        <v>2.64</v>
      </c>
      <c r="AQ4" s="36">
        <f t="shared" si="10"/>
        <v>12.54</v>
      </c>
      <c r="AR4" s="36">
        <f t="shared" si="11"/>
        <v>28.51</v>
      </c>
      <c r="AS4" s="38">
        <f t="shared" si="12"/>
        <v>0.13</v>
      </c>
      <c r="AT4" s="35">
        <v>32.950000000000003</v>
      </c>
      <c r="AU4" s="36">
        <v>34.6</v>
      </c>
      <c r="AV4" s="35">
        <v>69.989999999999995</v>
      </c>
      <c r="AW4" s="38">
        <f t="shared" si="13"/>
        <v>0.51</v>
      </c>
      <c r="AX4" s="35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33" t="s">
        <v>56</v>
      </c>
      <c r="G5" s="33" t="s">
        <v>53</v>
      </c>
      <c r="H5" s="33" t="s">
        <v>69</v>
      </c>
      <c r="I5" s="33" t="s">
        <v>59</v>
      </c>
      <c r="J5" s="33" t="s">
        <v>68</v>
      </c>
      <c r="K5" s="33" t="s">
        <v>64</v>
      </c>
      <c r="L5" s="35" t="s">
        <v>6</v>
      </c>
      <c r="M5" s="35" t="s">
        <v>60</v>
      </c>
      <c r="N5" s="34" t="s">
        <v>55</v>
      </c>
      <c r="O5" s="35"/>
      <c r="P5" s="35"/>
      <c r="Q5" s="34" t="s">
        <v>61</v>
      </c>
      <c r="R5" s="36"/>
      <c r="S5" s="37">
        <v>10.55</v>
      </c>
      <c r="T5" s="35" t="s">
        <v>3</v>
      </c>
      <c r="U5" s="35">
        <v>29</v>
      </c>
      <c r="V5" s="35">
        <v>24</v>
      </c>
      <c r="W5" s="35">
        <v>29</v>
      </c>
      <c r="X5" s="35">
        <v>10</v>
      </c>
      <c r="Y5" s="34">
        <v>4</v>
      </c>
      <c r="Z5" s="36">
        <f t="shared" si="0"/>
        <v>0.02</v>
      </c>
      <c r="AA5" s="36">
        <f t="shared" si="1"/>
        <v>13400</v>
      </c>
      <c r="AB5" s="35">
        <v>3300</v>
      </c>
      <c r="AC5" s="36">
        <f t="shared" si="2"/>
        <v>0.25</v>
      </c>
      <c r="AD5" s="34" t="s">
        <v>62</v>
      </c>
      <c r="AE5" s="35">
        <v>0.49</v>
      </c>
      <c r="AF5" s="36">
        <f t="shared" si="3"/>
        <v>5.17</v>
      </c>
      <c r="AG5" s="36">
        <f t="shared" si="4"/>
        <v>15.97</v>
      </c>
      <c r="AH5" s="35">
        <v>0.1</v>
      </c>
      <c r="AI5" s="36">
        <f t="shared" si="5"/>
        <v>3.3</v>
      </c>
      <c r="AJ5" s="35">
        <v>0.1</v>
      </c>
      <c r="AK5" s="36">
        <f t="shared" si="6"/>
        <v>3.3</v>
      </c>
      <c r="AL5" s="35">
        <v>0.1</v>
      </c>
      <c r="AM5" s="36">
        <f t="shared" si="7"/>
        <v>3.3</v>
      </c>
      <c r="AN5" s="36">
        <f t="shared" si="8"/>
        <v>0</v>
      </c>
      <c r="AO5" s="35">
        <v>0.08</v>
      </c>
      <c r="AP5" s="36">
        <f t="shared" si="9"/>
        <v>2.64</v>
      </c>
      <c r="AQ5" s="36">
        <f t="shared" si="10"/>
        <v>12.54</v>
      </c>
      <c r="AR5" s="36">
        <f t="shared" si="11"/>
        <v>28.51</v>
      </c>
      <c r="AS5" s="38">
        <f t="shared" si="12"/>
        <v>0.13</v>
      </c>
      <c r="AT5" s="35">
        <v>32.950000000000003</v>
      </c>
      <c r="AU5" s="36">
        <v>34.6</v>
      </c>
      <c r="AV5" s="35">
        <v>69.989999999999995</v>
      </c>
      <c r="AW5" s="38">
        <f t="shared" si="13"/>
        <v>0.51</v>
      </c>
      <c r="AX5" s="35"/>
    </row>
    <row r="6" spans="1:50" x14ac:dyDescent="0.25"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x14ac:dyDescent="0.25"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x14ac:dyDescent="0.25"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</sheetData>
  <sheetProtection insertRows="0" deleteRows="0" sort="0"/>
  <protectedRanges>
    <protectedRange sqref="AT1 AO1 A6:J188 L6:AX188 A2:E5 G2:AX5" name="Range1"/>
    <protectedRange sqref="K6:K199" name="Range1_1"/>
    <protectedRange sqref="F2:F5" name="Range1_5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L2:L5</xm:sqref>
        </x14:dataValidation>
        <x14:dataValidation type="list" allowBlank="1" showInputMessage="1" showErrorMessage="1">
          <x14:formula1>
            <xm:f>#REF!</xm:f>
          </x14:formula1>
          <xm:sqref>T2:T5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2025-12-11T08:24:51Z</dcterms:modified>
</cp:coreProperties>
</file>