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A18A00F-EC9C-4205-9577-FB20A787C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[8]Amazon!$B$2:$B$6</definedName>
    <definedName name="Bath_Accessories">[8]Amazon!$AA$2:$AA$22</definedName>
    <definedName name="Bath_Rugs">[8]Amazon!$AB$2:$AB$4</definedName>
    <definedName name="Bed_in_a_bag_Full_Queen_King">[8]Amazon!$G$2</definedName>
    <definedName name="Bed_in_a_bag_Twin">[8]Amazon!$F$2</definedName>
    <definedName name="Bed_Pillows">[8]Amazon!$H$2:$H$7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[8]Amazon!$A$2:$A$22</definedName>
    <definedName name="Bedding.">[8]BBB!$A$2:$A$11</definedName>
    <definedName name="Bedspreads_Coverlets">[8]Amazon!$I$2:$I$4</definedName>
    <definedName name="BIG_IDEAS">'[2]x-Lists'!$AU$2:$AU$17</definedName>
    <definedName name="Blankets_Throws">[8]Amazon!$O$2:$O$3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[11]Mapping!$AR$2:$AR$84</definedName>
    <definedName name="_xlnm.Database">'[2]x-Lists'!$A$2:$A$9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[8]Amazon!$J$2:$J$3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own_Comforters">[8]Amazon!$Q$2:$Q$4</definedName>
    <definedName name="Duvet_Covers">[8]Amazon!$K$2:$K$3</definedName>
    <definedName name="DUVETCOVERSA1">[5]!Table1[[#All],[EURO]]</definedName>
    <definedName name="DUVETCOVERSS">[5]!Table1[[#All],[DUVETS]]</definedName>
    <definedName name="Electrics">[8]Amazon!$R$2:$R$3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[12]Costs!$J$11</definedName>
    <definedName name="FABRIC_WEIGHT">'[2]x-Lists'!$AI$2:$AI$5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nalports">'[10]Import Quote Sheet'!$B$90:$B$123</definedName>
    <definedName name="fiscalweeks">#REF!</definedName>
    <definedName name="foam">[9]Sheet1!$EC$2:$EC$3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[8]Amazon!$C$2</definedName>
    <definedName name="Home_Décor.">[8]BBB!$B$2:$B$10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[9]Sheet1!$DS$2:$DS$2</definedName>
    <definedName name="Kids_Bath">[8]Amazon!$AC$2:$AC$4</definedName>
    <definedName name="Kids_or_Teen">[8]Amazon!$P$2:$P$21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[6]Mapping!$AF$2:$AF$3</definedName>
    <definedName name="LIFESTYLE">'[2]x-Lists'!$T$2:$T$5</definedName>
    <definedName name="Lighting_or_Candleholders">[8]Amazon!$AF$2:$AF$14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[8]Amazon!$S$2:$S$4</definedName>
    <definedName name="Mattress_Pads_Twin">[8]Amazon!$T$2:$T$8</definedName>
    <definedName name="Mattress_Toppers_Full_Queen_King">[8]Amazon!$U$2</definedName>
    <definedName name="Mattress_Toppers_Twin">[8]Amazon!$V$2:$V$11</definedName>
    <definedName name="MELTS">#REF!</definedName>
    <definedName name="Non_Down_Comforters_Full_Queen_King">[8]Amazon!$L$2:$L$4</definedName>
    <definedName name="Non_Down_Comforters_Twin">[8]Amazon!$M$2:$M$5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[8]BBB!$C$2</definedName>
    <definedName name="PACK">[9]Sheet1!$EE$2:$EE$3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[8]BBB!$D$2:$D$6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[8]Amazon!$N$2</definedName>
    <definedName name="Pillowcases">[8]Amazon!$W$2:$W$3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[12]a!$A$10:$B$35</definedName>
    <definedName name="POTPOURRI">#REF!</definedName>
    <definedName name="POtype">#REF!</definedName>
    <definedName name="Preticketed_Range">[6]Mapping!$H$2:$H$3</definedName>
    <definedName name="Prints">#REF!</definedName>
    <definedName name="QSFOB">[13]Q1!$C$38</definedName>
    <definedName name="QUEUING">'[2]x-Lists'!$P$2</definedName>
    <definedName name="QUEUING_ITEMS">'[2]x-Lists'!$Y$2:$Y$50</definedName>
    <definedName name="Quilts">[8]Amazon!$X$2:$X$3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[8]BBB!$E$2:$E$3</definedName>
    <definedName name="SellUnits_Range">[6]Mapping!$D$2:$D$53</definedName>
    <definedName name="SHAPE">'[2]x-Lists'!$AK$2:$AK$10</definedName>
    <definedName name="Sheets_Full_Queen_King">[8]Amazon!$Y$2:$Y$4</definedName>
    <definedName name="Sheets_Twin">[8]Amazon!$Z$2:$Z$4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[8]Amazon!$AD$2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[8]Amazon!$AH$2</definedName>
    <definedName name="Slipcovers_Chair_Pads.">[8]Amazon!$E$2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[8]Amazon!$AE$2:$AE$3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[8]Amazon!$AG$2:$AG$7</definedName>
    <definedName name="Window_Treatments_Hardware_Accessories.">[8]Amazon!$D$2</definedName>
    <definedName name="WINDOWTREATMENTS">[5]!Table1[[#All],[VALENCES]]</definedName>
    <definedName name="wood">[9]Sheet1!$EG$2:$EG$3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[14]Mapping!$D$2:$D$53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" i="5" l="1"/>
  <c r="AP3" i="5"/>
  <c r="AO3" i="5"/>
  <c r="AM3" i="5"/>
  <c r="AK3" i="5"/>
  <c r="AB3" i="5"/>
  <c r="AC3" i="5" s="1"/>
  <c r="AE3" i="5" s="1"/>
  <c r="AS2" i="5"/>
  <c r="AP2" i="5"/>
  <c r="AO2" i="5"/>
  <c r="AM2" i="5"/>
  <c r="AT2" i="5" s="1"/>
  <c r="AK2" i="5"/>
  <c r="AB2" i="5"/>
  <c r="AC2" i="5" s="1"/>
  <c r="AE2" i="5" s="1"/>
  <c r="AT3" i="5" l="1"/>
  <c r="AH2" i="5"/>
  <c r="AI2" i="5" s="1"/>
  <c r="AU2" i="5" s="1"/>
  <c r="AV2" i="5" s="1"/>
  <c r="AH3" i="5"/>
  <c r="AI3" i="5" s="1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<sst xmlns="http://schemas.openxmlformats.org/spreadsheetml/2006/main" count="77" uniqueCount="66">
  <si>
    <t>Mariya</t>
  </si>
  <si>
    <t>Brand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</si>
  <si>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</si>
  <si>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</si>
  <si>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</si>
  <si>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</si>
  <si>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</si>
  <si>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</si>
  <si>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</si>
  <si>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</si>
  <si>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</si>
  <si>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</si>
  <si>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</si>
  <si>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</si>
  <si>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</si>
  <si>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</si>
  <si>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</si>
  <si>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</si>
  <si>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</si>
  <si>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</si>
  <si>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</si>
  <si>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</si>
  <si>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</si>
  <si>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</si>
  <si>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</si>
  <si>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</si>
  <si>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</si>
  <si>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</si>
  <si>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</si>
  <si>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</si>
  <si>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</si>
  <si>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</si>
  <si>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</si>
  <si>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</si>
  <si>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</si>
  <si>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</si>
  <si>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</si>
  <si>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</si>
  <si>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</si>
  <si>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</si>
  <si>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</si>
  <si>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</si>
  <si>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</si>
  <si>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</si>
  <si>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</si>
  <si>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</si>
  <si>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</si>
  <si>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</si>
  <si>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</si>
  <si>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</si>
  <si>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</si>
  <si>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</si>
  <si>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</si>
  <si>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</si>
  <si>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</si>
  <si>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Polyester Print Comforter Set</t>
  </si>
  <si>
    <t>100% Polyester Comforter</t>
  </si>
  <si>
    <t xml:space="preserve">Face: 110gsm 100% Polyester Dobby, digital print
Back: 85gsm microfiber digital print
Filling: 200gsm Poly Fill. 
Comforter/sham with ruffle. </t>
  </si>
  <si>
    <t>Polyester</t>
  </si>
  <si>
    <t>Twin/Twin XL: 
1 Comforter 68"W x 90"L+2"
1 Standard Sham 20"W x 26"L+2"</t>
  </si>
  <si>
    <t>Pink</t>
  </si>
  <si>
    <t>Set</t>
  </si>
  <si>
    <t>Compressed/Knocked Down</t>
  </si>
  <si>
    <t>9404.40.9022</t>
  </si>
  <si>
    <t>Full/Queen: 
1 Comforter 90"W x 90"L
2 Standard Shams 20"W x 26"L+2"</t>
  </si>
  <si>
    <t>Intelligent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</si>
</sst>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[$-409]dd/mmm/yy;@"/>
    <numFmt numFmtId="178" formatCode="&quot;$&quot;#,##0.00"/>
    <numFmt numFmtId="183" formatCode="[$¥-478]#,##0.00"/>
    <numFmt numFmtId="184" formatCode="0.0"/>
    <numFmt numFmtId="185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6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6" fillId="0" borderId="0"/>
    <xf numFmtId="0" fontId="2" fillId="0" borderId="0"/>
    <xf numFmtId="177" fontId="2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4" fillId="0" borderId="0" xfId="3" applyFont="1" applyAlignment="1">
      <alignment wrapText="1"/>
    </xf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3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78" fontId="6" fillId="0" borderId="0" xfId="3" applyNumberFormat="1" applyAlignment="1">
      <alignment wrapText="1"/>
    </xf>
    <xf numFmtId="184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5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5" borderId="1" xfId="3" applyFont="1" applyFill="1" applyBorder="1" applyAlignment="1">
      <alignment horizontal="center" wrapText="1"/>
    </xf>
    <xf numFmtId="0" fontId="3" fillId="5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0" fontId="0" fillId="3" borderId="1" xfId="0" applyFill="1" applyBorder="1" applyAlignment="1">
      <alignment wrapText="1"/>
    </xf>
    <xf numFmtId="183" fontId="1" fillId="6" borderId="1" xfId="3" applyNumberFormat="1" applyFont="1" applyFill="1" applyBorder="1" applyAlignment="1">
      <alignment horizontal="center" wrapText="1"/>
    </xf>
    <xf numFmtId="2" fontId="1" fillId="6" borderId="1" xfId="3" applyNumberFormat="1" applyFont="1" applyFill="1" applyBorder="1" applyAlignment="1">
      <alignment horizontal="center" wrapText="1"/>
    </xf>
    <xf numFmtId="178" fontId="5" fillId="6" borderId="1" xfId="4" applyNumberFormat="1" applyFont="1" applyFill="1" applyBorder="1" applyAlignment="1">
      <alignment wrapText="1"/>
    </xf>
    <xf numFmtId="178" fontId="1" fillId="4" borderId="2" xfId="3" applyNumberFormat="1" applyFont="1" applyFill="1" applyBorder="1" applyAlignment="1">
      <alignment horizontal="center" wrapText="1"/>
    </xf>
    <xf numFmtId="178" fontId="1" fillId="6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4" fontId="1" fillId="0" borderId="1" xfId="3" applyNumberFormat="1" applyFont="1" applyBorder="1" applyAlignment="1">
      <alignment horizontal="center" wrapText="1"/>
    </xf>
    <xf numFmtId="183" fontId="4" fillId="0" borderId="1" xfId="3" applyNumberFormat="1" applyFont="1" applyBorder="1" applyAlignment="1">
      <alignment wrapText="1"/>
    </xf>
    <xf numFmtId="2" fontId="4" fillId="0" borderId="1" xfId="3" applyNumberFormat="1" applyFont="1" applyBorder="1" applyAlignment="1">
      <alignment wrapText="1"/>
    </xf>
    <xf numFmtId="178" fontId="4" fillId="0" borderId="1" xfId="1" applyNumberFormat="1" applyFont="1" applyFill="1" applyBorder="1" applyAlignment="1">
      <alignment wrapText="1"/>
    </xf>
    <xf numFmtId="178" fontId="4" fillId="0" borderId="2" xfId="3" applyNumberFormat="1" applyFont="1" applyBorder="1" applyAlignment="1">
      <alignment wrapText="1"/>
    </xf>
    <xf numFmtId="178" fontId="4" fillId="0" borderId="1" xfId="3" applyNumberFormat="1" applyFont="1" applyBorder="1" applyAlignment="1">
      <alignment wrapText="1"/>
    </xf>
    <xf numFmtId="184" fontId="4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5" fontId="5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78" fontId="5" fillId="0" borderId="1" xfId="4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85" fontId="4" fillId="0" borderId="1" xfId="3" applyNumberFormat="1" applyFont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4" fillId="0" borderId="1" xfId="3" applyNumberFormat="1" applyFont="1" applyBorder="1" applyAlignment="1">
      <alignment wrapText="1"/>
    </xf>
    <xf numFmtId="178" fontId="5" fillId="2" borderId="1" xfId="4" applyNumberFormat="1" applyFont="1" applyFill="1" applyBorder="1" applyAlignment="1">
      <alignment wrapText="1"/>
    </xf>
    <xf numFmtId="10" fontId="5" fillId="2" borderId="1" xfId="4" applyNumberFormat="1" applyFont="1" applyFill="1" applyBorder="1" applyAlignment="1">
      <alignment wrapText="1"/>
    </xf>
    <xf numFmtId="10" fontId="4" fillId="0" borderId="1" xfId="6" applyNumberFormat="1" applyFont="1" applyFill="1" applyBorder="1" applyAlignment="1">
      <alignment wrapText="1"/>
    </xf>
    <xf numFmtId="178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</cellXfs>
  <cellStyles count="9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8 2" xfId="4" xr:uid="{00000000-0005-0000-0000-000034000000}"/>
    <cellStyle name="Normal_West End Quote Sheet for Fred Meyer20090804-Hellen" xfId="5" xr:uid="{00000000-0005-0000-0000-000035000000}"/>
    <cellStyle name="Percent 2" xfId="6" xr:uid="{00000000-0005-0000-0000-000037000000}"/>
    <cellStyle name="Style 1" xfId="7" xr:uid="{00000000-0005-0000-0000-000038000000}"/>
    <cellStyle name="常规" xfId="0" builtinId="0"/>
    <cellStyle name="样式 1 2" xfId="8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240123\AppData\Local\Microsoft\Windows\INetCache\Content.Outlook\528WAWV3\Ecom%20ID%20Cabana%20Stripe%20Comforter%20Set%20Quo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workbookViewId="0">
      <pane xSplit="7" ySplit="1" topLeftCell="H2" activePane="bottomRight" state="frozen"/>
      <selection pane="topRight"/>
      <selection pane="bottomLeft"/>
      <selection pane="bottomRight" activeCell="D2" sqref="D2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4.8554687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1.7109375" style="6" customWidth="1"/>
    <col min="51" max="51" width="12.7109375" style="6" customWidth="1"/>
    <col min="52" max="52" width="12.140625" style="10" customWidth="1"/>
    <col min="53" max="53" width="12.140625" style="8" customWidth="1"/>
    <col min="54" max="16384" width="9.140625" style="3"/>
  </cols>
  <sheetData>
    <row r="1" spans="1:53" ht="63.4" customHeight="1">
      <c r="A1" s="11" t="s">
        <v>4</v>
      </c>
      <c r="B1" s="11" t="s">
        <v>5</v>
      </c>
      <c r="C1" s="12" t="s">
        <v>6</v>
      </c>
      <c r="D1" s="13" t="s">
        <v>1</v>
      </c>
      <c r="E1" s="13" t="s">
        <v>2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9" t="s">
        <v>18</v>
      </c>
      <c r="R1" s="20" t="s">
        <v>19</v>
      </c>
      <c r="S1" s="21" t="s">
        <v>20</v>
      </c>
      <c r="T1" s="22" t="s">
        <v>21</v>
      </c>
      <c r="U1" s="23" t="s">
        <v>22</v>
      </c>
      <c r="V1" s="24" t="s">
        <v>23</v>
      </c>
      <c r="W1" s="25" t="s">
        <v>24</v>
      </c>
      <c r="X1" s="25" t="s">
        <v>25</v>
      </c>
      <c r="Y1" s="25" t="s">
        <v>26</v>
      </c>
      <c r="Z1" s="32" t="s">
        <v>27</v>
      </c>
      <c r="AA1" s="33" t="s">
        <v>28</v>
      </c>
      <c r="AB1" s="34" t="s">
        <v>29</v>
      </c>
      <c r="AC1" s="35" t="s">
        <v>30</v>
      </c>
      <c r="AD1" s="11" t="s">
        <v>31</v>
      </c>
      <c r="AE1" s="36" t="s">
        <v>32</v>
      </c>
      <c r="AF1" s="11" t="s">
        <v>33</v>
      </c>
      <c r="AG1" s="39" t="s">
        <v>34</v>
      </c>
      <c r="AH1" s="36" t="s">
        <v>35</v>
      </c>
      <c r="AI1" s="36" t="s">
        <v>36</v>
      </c>
      <c r="AJ1" s="39" t="s">
        <v>37</v>
      </c>
      <c r="AK1" s="36" t="s">
        <v>38</v>
      </c>
      <c r="AL1" s="39" t="s">
        <v>39</v>
      </c>
      <c r="AM1" s="36" t="s">
        <v>40</v>
      </c>
      <c r="AN1" s="39" t="s">
        <v>41</v>
      </c>
      <c r="AO1" s="36" t="s">
        <v>42</v>
      </c>
      <c r="AP1" s="36" t="s">
        <v>43</v>
      </c>
      <c r="AQ1" s="24" t="s">
        <v>44</v>
      </c>
      <c r="AR1" s="39" t="s">
        <v>45</v>
      </c>
      <c r="AS1" s="36" t="s">
        <v>46</v>
      </c>
      <c r="AT1" s="36" t="s">
        <v>47</v>
      </c>
      <c r="AU1" s="41" t="s">
        <v>48</v>
      </c>
      <c r="AV1" s="42" t="s">
        <v>49</v>
      </c>
      <c r="AW1" s="41" t="s">
        <v>50</v>
      </c>
      <c r="AX1" s="41" t="s">
        <v>51</v>
      </c>
      <c r="AY1" s="44" t="s">
        <v>52</v>
      </c>
      <c r="AZ1" s="45" t="s">
        <v>53</v>
      </c>
      <c r="BA1" s="33" t="s">
        <v>54</v>
      </c>
    </row>
    <row r="2" spans="1:53" s="1" customFormat="1" ht="93" customHeight="1">
      <c r="A2" s="16">
        <v>1</v>
      </c>
      <c r="B2" s="17"/>
      <c r="C2" s="17"/>
      <c r="D2" s="17" t="s">
        <v>65</v>
      </c>
      <c r="E2" s="17"/>
      <c r="F2" s="17" t="s">
        <v>3</v>
      </c>
      <c r="G2" s="17" t="s">
        <v>0</v>
      </c>
      <c r="H2" s="17" t="s">
        <v>55</v>
      </c>
      <c r="I2" s="17" t="s">
        <v>56</v>
      </c>
      <c r="J2" s="17" t="s">
        <v>57</v>
      </c>
      <c r="K2" s="17" t="s">
        <v>58</v>
      </c>
      <c r="L2" s="17" t="s">
        <v>59</v>
      </c>
      <c r="M2" s="17" t="s">
        <v>60</v>
      </c>
      <c r="N2" s="18"/>
      <c r="O2" s="18"/>
      <c r="P2" s="17" t="s">
        <v>61</v>
      </c>
      <c r="Q2" s="26">
        <v>76.3</v>
      </c>
      <c r="R2" s="27">
        <v>7.9</v>
      </c>
      <c r="S2" s="28">
        <v>9.66</v>
      </c>
      <c r="T2" s="29">
        <v>9.66</v>
      </c>
      <c r="U2" s="30"/>
      <c r="V2" s="17" t="s">
        <v>62</v>
      </c>
      <c r="W2" s="31">
        <v>43</v>
      </c>
      <c r="X2" s="31">
        <v>33</v>
      </c>
      <c r="Y2" s="31">
        <v>16</v>
      </c>
      <c r="Z2" s="27">
        <v>2</v>
      </c>
      <c r="AA2" s="37">
        <v>1</v>
      </c>
      <c r="AB2" s="38">
        <f>IF(W2="","",W2*X2*Y2/1000000)</f>
        <v>2.3E-2</v>
      </c>
      <c r="AC2" s="37">
        <f>IF(AA2="","",65/AB2*AA2)</f>
        <v>2826</v>
      </c>
      <c r="AD2" s="17">
        <v>3700</v>
      </c>
      <c r="AE2" s="30">
        <f>IF(ISERROR(AD2/AC2),"",AD2/AC2)</f>
        <v>1.31</v>
      </c>
      <c r="AF2" s="17" t="s">
        <v>63</v>
      </c>
      <c r="AG2" s="40">
        <v>0.32800000000000001</v>
      </c>
      <c r="AH2" s="30">
        <f>IF(ISERROR(T2*AG2),"",T2*AG2)</f>
        <v>3.17</v>
      </c>
      <c r="AI2" s="30">
        <f>IF(ISERROR(T2+AE2+AH2),"",T2+AE2+AH2)</f>
        <v>14.14</v>
      </c>
      <c r="AJ2" s="40">
        <v>0.06</v>
      </c>
      <c r="AK2" s="30">
        <f>IF(ISERROR(AW2*AJ2),"",AW2*AJ2)</f>
        <v>1.71</v>
      </c>
      <c r="AL2" s="40">
        <v>0.1</v>
      </c>
      <c r="AM2" s="30">
        <f>IF(ISERROR(AW2*AL2),"",AW2*AL2)</f>
        <v>2.86</v>
      </c>
      <c r="AN2" s="40">
        <v>0.1</v>
      </c>
      <c r="AO2" s="30">
        <f>IF(ISERROR(AW2*AN2),"",AW2*AN2)</f>
        <v>2.86</v>
      </c>
      <c r="AP2" s="30">
        <f>IF((AX2-AW2)&lt;2.5,2.5-(AX2-AW2),0)</f>
        <v>1.07</v>
      </c>
      <c r="AQ2" s="17"/>
      <c r="AR2" s="40"/>
      <c r="AS2" s="30">
        <f>IF(ISERROR(AW2*AR2),"",AW2*AR2)</f>
        <v>0</v>
      </c>
      <c r="AT2" s="30">
        <f>IF(ISERROR(AK2+AM2+AO2+AP2+AS2),"",AK2+AM2+AO2+AP2+AS2)</f>
        <v>8.5</v>
      </c>
      <c r="AU2" s="30">
        <f>IF(ISERROR(AI2+AT2),"",AI2+AT2)</f>
        <v>22.64</v>
      </c>
      <c r="AV2" s="43">
        <f>IF(ISERROR((AW2-AU2)/AW2),"",(AW2-AU2)/AW2)</f>
        <v>0.20760000000000001</v>
      </c>
      <c r="AW2" s="30">
        <v>28.57</v>
      </c>
      <c r="AX2" s="30">
        <v>30</v>
      </c>
      <c r="AY2" s="30">
        <v>59.99</v>
      </c>
      <c r="AZ2" s="40">
        <v>0.5</v>
      </c>
      <c r="BA2" s="37">
        <v>250</v>
      </c>
    </row>
    <row r="3" spans="1:53" s="1" customFormat="1" ht="93" customHeight="1">
      <c r="A3" s="16">
        <v>2</v>
      </c>
      <c r="B3" s="17"/>
      <c r="C3" s="17"/>
      <c r="D3" s="17" t="s">
        <v>65</v>
      </c>
      <c r="E3" s="17"/>
      <c r="F3" s="17" t="s">
        <v>3</v>
      </c>
      <c r="G3" s="17" t="s">
        <v>0</v>
      </c>
      <c r="H3" s="17" t="s">
        <v>55</v>
      </c>
      <c r="I3" s="17" t="s">
        <v>56</v>
      </c>
      <c r="J3" s="17" t="s">
        <v>57</v>
      </c>
      <c r="K3" s="17" t="s">
        <v>58</v>
      </c>
      <c r="L3" s="17" t="s">
        <v>64</v>
      </c>
      <c r="M3" s="17" t="s">
        <v>60</v>
      </c>
      <c r="N3" s="18"/>
      <c r="O3" s="18"/>
      <c r="P3" s="17" t="s">
        <v>61</v>
      </c>
      <c r="Q3" s="26">
        <v>98.6</v>
      </c>
      <c r="R3" s="27">
        <v>7.9</v>
      </c>
      <c r="S3" s="28">
        <v>12.48</v>
      </c>
      <c r="T3" s="29">
        <v>12.48</v>
      </c>
      <c r="U3" s="30"/>
      <c r="V3" s="17" t="s">
        <v>62</v>
      </c>
      <c r="W3" s="31">
        <v>43</v>
      </c>
      <c r="X3" s="31">
        <v>33</v>
      </c>
      <c r="Y3" s="31">
        <v>16</v>
      </c>
      <c r="Z3" s="27">
        <v>2</v>
      </c>
      <c r="AA3" s="37">
        <v>1</v>
      </c>
      <c r="AB3" s="38">
        <f>IF(W3="","",W3*X3*Y3/1000000)</f>
        <v>2.3E-2</v>
      </c>
      <c r="AC3" s="37">
        <f>IF(AA3="","",65/AB3*AA3)</f>
        <v>2826</v>
      </c>
      <c r="AD3" s="17">
        <v>3700</v>
      </c>
      <c r="AE3" s="30">
        <f>IF(ISERROR(AD3/AC3),"",AD3/AC3)</f>
        <v>1.31</v>
      </c>
      <c r="AF3" s="17" t="s">
        <v>63</v>
      </c>
      <c r="AG3" s="40">
        <v>0.32800000000000001</v>
      </c>
      <c r="AH3" s="30">
        <f>IF(ISERROR(T3*AG3),"",T3*AG3)</f>
        <v>4.09</v>
      </c>
      <c r="AI3" s="30">
        <f>IF(ISERROR(T3+AE3+AH3),"",T3+AE3+AH3)</f>
        <v>17.88</v>
      </c>
      <c r="AJ3" s="40">
        <v>0.06</v>
      </c>
      <c r="AK3" s="30">
        <f>IF(ISERROR(AW3*AJ3),"",AW3*AJ3)</f>
        <v>2</v>
      </c>
      <c r="AL3" s="40">
        <v>0.1</v>
      </c>
      <c r="AM3" s="30">
        <f>IF(ISERROR(AW3*AL3),"",AW3*AL3)</f>
        <v>3.33</v>
      </c>
      <c r="AN3" s="40">
        <v>0.1</v>
      </c>
      <c r="AO3" s="30">
        <f>IF(ISERROR(AW3*AN3),"",AW3*AN3)</f>
        <v>3.33</v>
      </c>
      <c r="AP3" s="30">
        <f>IF((AX3-AW3)&lt;2.5,2.5-(AX3-AW3),0)</f>
        <v>0.83</v>
      </c>
      <c r="AQ3" s="17"/>
      <c r="AR3" s="40"/>
      <c r="AS3" s="30">
        <f>IF(ISERROR(AW3*AR3),"",AW3*AR3)</f>
        <v>0</v>
      </c>
      <c r="AT3" s="30">
        <f>IF(ISERROR(AK3+AM3+AO3+AP3+AS3),"",AK3+AM3+AO3+AP3+AS3)</f>
        <v>9.49</v>
      </c>
      <c r="AU3" s="30">
        <f>IF(ISERROR(AI3+AT3),"",AI3+AT3)</f>
        <v>27.37</v>
      </c>
      <c r="AV3" s="43">
        <f>IF(ISERROR((AW3-AU3)/AW3),"",(AW3-AU3)/AW3)</f>
        <v>0.17879999999999999</v>
      </c>
      <c r="AW3" s="30">
        <v>33.33</v>
      </c>
      <c r="AX3" s="30">
        <v>35</v>
      </c>
      <c r="AY3" s="30">
        <v>69.989999999999995</v>
      </c>
      <c r="AZ3" s="40">
        <v>0.5</v>
      </c>
      <c r="BA3" s="37">
        <v>250</v>
      </c>
    </row>
  </sheetData>
  <sheetProtection insertRows="0" deleteRows="0" sort="0"/>
  <protectedRanges>
    <protectedRange sqref="A4:J206 L7:BA206 L4:AX6 AZ4:BA6" name="Range1"/>
    <protectedRange sqref="K4:K204" name="Range1_1"/>
  </protectedRanges>
  <phoneticPr fontId="7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9" master="" otherUserPermission="visible">
    <arrUserId title="区域1_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2025-12-25T05:50:17Z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39693EC9FBE043B9A49C121CF5A17F03_13</vt:lpwstr>
  </property>
  <property fmtid="{D5CDD505-2E9C-101B-9397-08002B2CF9AE}" pid="3" name="KSOProductBuildVer">
    <vt:lpwstr>1033-12.2.0.23155</vt:lpwstr>
  </property>
</Properties>
</file>