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5" r:id="rId1"/>
  </sheets>
  <externalReferences>
    <externalReference r:id="rId2"/>
    <externalReference r:id="rId3"/>
  </externalReferences>
  <definedNames>
    <definedName name="Artwork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CATEGORY">[1]Sheet1!$DW$2:$DW$3</definedName>
    <definedName name="colour">[1]Sheet1!$EH$2:$EH$3</definedName>
    <definedName name="Decorative_Accessories">#REF!</definedName>
    <definedName name="Decorative_Pillows_Inserts_Covers">#REF!</definedName>
    <definedName name="dim_weight_divisor">[2]Calculator!$D$16</definedName>
    <definedName name="Down_Comforters">#REF!</definedName>
    <definedName name="Duvet_Covers">#REF!</definedName>
    <definedName name="Electrics">#REF!</definedName>
    <definedName name="foam">[1]Sheet1!$EC$2:$EC$3</definedName>
    <definedName name="Home_Décor">#REF!</definedName>
    <definedName name="Home_Décor.">#REF!</definedName>
    <definedName name="item_height">[2]Calculator!$C$7</definedName>
    <definedName name="item_length">[2]Calculator!$C$5</definedName>
    <definedName name="item_width">[2]Calculator!$C$6</definedName>
    <definedName name="KD">[1]Sheet1!$DS$2:$DS$2</definedName>
    <definedName name="Kids_Bath">#REF!</definedName>
    <definedName name="Kids_or_Teen">#REF!</definedName>
    <definedName name="Lighting_or_Candleholders">#REF!</definedName>
    <definedName name="M">[1]Sheet1!$EA$2:$EA$3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bound_weight">[2]Calculator!$D$20</definedName>
    <definedName name="Outdoor">#REF!</definedName>
    <definedName name="PACK">[1]Sheet1!$EE$2:$EE$3</definedName>
    <definedName name="Pet_Care">#REF!</definedName>
    <definedName name="Pillow_Shams">#REF!</definedName>
    <definedName name="Pillowcases">#REF!</definedName>
    <definedName name="PORT_IFF">#N/A</definedName>
    <definedName name="Prints">#REF!</definedName>
    <definedName name="Quilts">#REF!</definedName>
    <definedName name="sale_price">[2]Calculator!$C$4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[1]Sheet1!$EF$2:$EF$3</definedName>
    <definedName name="vlook">#REF!</definedName>
    <definedName name="Window_Treatments_Hardware_Accessories">#REF!</definedName>
    <definedName name="Window_Treatments_Hardware_Accessories.">#REF!</definedName>
    <definedName name="wood">[1]Sheet1!$EG$2:$EG$3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3" i="5" l="1"/>
  <c r="BK3" i="5"/>
  <c r="BE3" i="5"/>
  <c r="BB3" i="5"/>
  <c r="AT3" i="5"/>
  <c r="AU3" i="5" s="1"/>
  <c r="BI3" i="5" s="1"/>
  <c r="AQ3" i="5"/>
  <c r="AP3" i="5"/>
  <c r="AO3" i="5"/>
  <c r="AC3" i="5"/>
  <c r="AE3" i="5" s="1"/>
  <c r="AG3" i="5" s="1"/>
  <c r="AJ3" i="5"/>
  <c r="BM2" i="5"/>
  <c r="BO2" i="5"/>
  <c r="BK2" i="5"/>
  <c r="BE2" i="5"/>
  <c r="BF2" i="5" s="1"/>
  <c r="BB2" i="5"/>
  <c r="AY2" i="5"/>
  <c r="AW2" i="5"/>
  <c r="AQ2" i="5"/>
  <c r="AT2" i="5" s="1"/>
  <c r="AU2" i="5" s="1"/>
  <c r="BI2" i="5" s="1"/>
  <c r="AP2" i="5"/>
  <c r="AO2" i="5"/>
  <c r="AC2" i="5"/>
  <c r="AE2" i="5" s="1"/>
  <c r="AG2" i="5" s="1"/>
  <c r="BC2" i="5" l="1"/>
  <c r="AK3" i="5"/>
  <c r="BG3" i="5"/>
  <c r="AJ2" i="5"/>
  <c r="AK2" i="5" s="1"/>
  <c r="BR2" i="5" s="1"/>
  <c r="AW3" i="5"/>
  <c r="BM3" i="5"/>
  <c r="AY3" i="5"/>
  <c r="BR3" i="5" s="1"/>
  <c r="BF3" i="5"/>
  <c r="BP2" i="5"/>
  <c r="BT2" i="5" s="1"/>
  <c r="BP3" i="5" l="1"/>
  <c r="BT3" i="5" s="1"/>
  <c r="BS3" i="5" s="1"/>
  <c r="BQ2" i="5"/>
  <c r="BW2" i="5" s="1"/>
  <c r="BS2" i="5"/>
  <c r="BC3" i="5"/>
  <c r="BQ3" i="5" s="1"/>
  <c r="BW3" i="5" s="1"/>
  <c r="BX2" i="5" l="1"/>
  <c r="BX3" i="5"/>
</calcChain>
</file>

<file path=xl/comments1.xml><?xml version="1.0" encoding="utf-8"?>
<comments xmlns="http://schemas.openxmlformats.org/spreadsheetml/2006/main">
  <authors>
    <author>heather.zhu@jlahome.com</author>
  </authors>
  <commentList>
    <comment ref="W1" authorId="0" shapeId="0">
      <text>
        <r>
          <rPr>
            <sz val="11"/>
            <rFont val="Calibri"/>
            <family val="2"/>
          </rPr>
          <t>[FOB Cost (Value)]/[Exchange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(Formula)]*[Duty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(Formula)]+[Ocean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2*([Product Size W]+[product Size H])</t>
        </r>
      </text>
    </comment>
    <comment ref="AP1" authorId="0" shapeId="0">
      <text>
        <r>
          <rPr>
            <sz val="11"/>
            <rFont val="Calibri"/>
            <family val="2"/>
          </rPr>
          <t>[Product Size L]*[Product Size W]*[Product Size H])/12/12/12</t>
        </r>
      </text>
    </comment>
    <comment ref="AQ1" authorId="0" shapeId="0">
      <text>
        <r>
          <rPr>
            <sz val="11"/>
            <rFont val="Calibri"/>
            <family val="2"/>
          </rPr>
          <t>[Product Size L]*[Product Size W]*[Product Size H])/139</t>
        </r>
      </text>
    </comment>
    <comment ref="AT1" authorId="0" shapeId="0">
      <text>
        <r>
          <rPr>
            <sz val="11"/>
            <rFont val="Calibri"/>
            <family val="2"/>
          </rPr>
          <t>MAX([Dimensional Weight]:[Product Weight]*(1+[Dimensional Weight Charge %]</t>
        </r>
      </text>
    </comment>
    <comment ref="AW1" authorId="0" shapeId="0">
      <text>
        <r>
          <rPr>
            <sz val="11"/>
            <rFont val="Calibri"/>
            <family val="2"/>
          </rPr>
          <t>[Average Retail Price]*[DA %]</t>
        </r>
      </text>
    </comment>
    <comment ref="AY1" authorId="0" shapeId="0">
      <text>
        <r>
          <rPr>
            <sz val="11"/>
            <rFont val="Calibri"/>
            <family val="2"/>
          </rPr>
          <t>[Average Retail Price]*[Warehouse Charge %]</t>
        </r>
      </text>
    </comment>
    <comment ref="BB1" authorId="0" shapeId="0">
      <text>
        <r>
          <rPr>
            <sz val="11"/>
            <rFont val="Calibri"/>
            <family val="2"/>
          </rPr>
          <t>[Average Retail Price]*[Marketing Outside AMZ %]</t>
        </r>
      </text>
    </comment>
    <comment ref="BC1" authorId="0" shapeId="0">
      <text>
        <r>
          <rPr>
            <sz val="11"/>
            <rFont val="Calibri"/>
            <family val="2"/>
          </rPr>
          <t>[DA $]+[Marketing $]+[Other Load$]+[Shipping $]</t>
        </r>
      </text>
    </comment>
    <comment ref="BF1" authorId="0" shapeId="0">
      <text>
        <r>
          <rPr>
            <sz val="11"/>
            <rFont val="Calibri"/>
            <family val="2"/>
          </rPr>
          <t>[Average Retail Price]*[Amazon Comm %]</t>
        </r>
      </text>
    </comment>
    <comment ref="BK1" authorId="0" shapeId="0">
      <text>
        <r>
          <rPr>
            <sz val="11"/>
            <rFont val="Calibri"/>
            <family val="2"/>
          </rPr>
          <t>[Average Retail Price]*[PPC Cost %]</t>
        </r>
      </text>
    </comment>
    <comment ref="BM1" authorId="0" shapeId="0">
      <text>
        <r>
          <rPr>
            <sz val="11"/>
            <rFont val="Calibri"/>
            <family val="2"/>
          </rPr>
          <t>[Average Retail Price]*[Promotion %]</t>
        </r>
      </text>
    </comment>
    <comment ref="BO1" authorId="0" shapeId="0">
      <text>
        <r>
          <rPr>
            <sz val="11"/>
            <rFont val="Calibri"/>
            <family val="2"/>
          </rPr>
          <t>[Average Retail Price]*[Other Charges %]</t>
        </r>
      </text>
    </comment>
    <comment ref="BP1" authorId="0" shapeId="0">
      <text>
        <r>
          <rPr>
            <sz val="11"/>
            <rFont val="Calibri"/>
            <family val="2"/>
          </rPr>
          <t>[AMZ Comm]+[AMZ Handling Freight]+[Storage]+[PPC Cost]+[Promotion]+[Other Charges]</t>
        </r>
      </text>
    </comment>
    <comment ref="BQ1" authorId="0" shapeId="0">
      <text>
        <r>
          <rPr>
            <sz val="11"/>
            <rFont val="Calibri"/>
            <family val="2"/>
          </rPr>
          <t>[Total JLA Load]+[Total Amazon Charges]</t>
        </r>
      </text>
    </comment>
    <comment ref="BR1" authorId="0" shapeId="0">
      <text>
        <r>
          <rPr>
            <sz val="11"/>
            <rFont val="Calibri"/>
            <family val="2"/>
          </rPr>
          <t>[LDP Cost]+[Warehouse Charge]</t>
        </r>
      </text>
    </comment>
    <comment ref="BS1" authorId="0" shapeId="0">
      <text>
        <r>
          <rPr>
            <sz val="11"/>
            <rFont val="Calibri"/>
            <family val="2"/>
          </rPr>
          <t>([Net Sales per Unit]-[Net Cost])/[Net Sales per Unit]</t>
        </r>
      </text>
    </comment>
    <comment ref="BT1" authorId="0" shapeId="0">
      <text>
        <r>
          <rPr>
            <sz val="11"/>
            <rFont val="Calibri"/>
            <family val="2"/>
          </rPr>
          <t>([Average Retail Price]-[DA $]]-[Freight to AMZ]-[Marketing outside AMZ]-[Total Amazon Charges]</t>
        </r>
      </text>
    </comment>
    <comment ref="BU1" authorId="0" shapeId="0">
      <text>
        <r>
          <rPr>
            <sz val="11"/>
            <rFont val="Calibri"/>
            <family val="2"/>
          </rPr>
          <t>([MSRP]*(1-[Promotion %])</t>
        </r>
      </text>
    </comment>
    <comment ref="BW1" authorId="0" shapeId="0">
      <text>
        <r>
          <rPr>
            <sz val="11"/>
            <rFont val="Calibri"/>
            <family val="2"/>
          </rPr>
          <t>[LDP Cost]+[Total Expenses and Charges]</t>
        </r>
      </text>
    </comment>
    <comment ref="BX1" authorId="0" shapeId="0">
      <text>
        <r>
          <rPr>
            <sz val="11"/>
            <rFont val="Calibri"/>
            <family val="2"/>
          </rPr>
          <t>[Total Loads and Charges]/[Average Retail Price]-6%</t>
        </r>
      </text>
    </comment>
  </commentList>
</comments>
</file>

<file path=xl/sharedStrings.xml><?xml version="1.0" encoding="utf-8"?>
<sst xmlns="http://schemas.openxmlformats.org/spreadsheetml/2006/main" count="102" uniqueCount="91">
  <si>
    <t>CODI 32" Boho Floor Cushion</t>
  </si>
  <si>
    <t>Brand</t>
  </si>
  <si>
    <t>Codi</t>
  </si>
  <si>
    <t>Licensor</t>
  </si>
  <si>
    <t>CUSHION/POUF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</si>
  <si>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</si>
  <si>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</si>
  <si>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</si>
  <si>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</si>
  <si>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</si>
  <si>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</si>
  <si>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</si>
  <si>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</si>
  <si>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</si>
  <si>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</si>
  <si>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</si>
  <si>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Trim</t>
  </si>
  <si>
    <t>Item No.</t>
  </si>
  <si>
    <t>UPC</t>
  </si>
  <si>
    <t>Customer Item#</t>
  </si>
  <si>
    <t>Unit of Measure</t>
  </si>
  <si>
    <t>Total Quantity</t>
  </si>
  <si>
    <t>UCCPM Price</t>
  </si>
  <si>
    <t>FOB Cost (Value)</t>
  </si>
  <si>
    <t>Exchange Rate</t>
  </si>
  <si>
    <t>FOB Cost $ (Formula)</t>
  </si>
  <si>
    <t>Package Type</t>
  </si>
  <si>
    <t>Carton Size L (cm)</t>
  </si>
  <si>
    <t>Carton Size W (cm)</t>
  </si>
  <si>
    <t>Carton Size H (cm)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</si>
  <si>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</si>
  <si>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</si>
  <si>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</si>
  <si>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</si>
  <si>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</si>
  <si>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</si>
  <si>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</si>
  <si>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</si>
  <si>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</si>
  <si>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</si>
  <si>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Product Size L (in)</t>
  </si>
  <si>
    <t>Product Size W (in)</t>
  </si>
  <si>
    <t>Product Size H (in)</t>
  </si>
  <si>
    <t>Girth</t>
  </si>
  <si>
    <t>Cubic Foot per Item</t>
  </si>
  <si>
    <t>Demensional Weight</t>
  </si>
  <si>
    <t>Product Weight (lb)</t>
  </si>
  <si>
    <t>Demensional Weight Charge %</t>
  </si>
  <si>
    <t>Demensional Weight Charge $</t>
  </si>
  <si>
    <t>Size Tier</t>
  </si>
  <si>
    <t>DA %</t>
  </si>
  <si>
    <t>DA $</t>
  </si>
  <si>
    <t>Warehouse Charge %</t>
  </si>
  <si>
    <t>Warehouse Charge $</t>
  </si>
  <si>
    <t>Freight to Amazon</t>
  </si>
  <si>
    <t>Marketing outside AMZ %</t>
  </si>
  <si>
    <t>Marketing outside AMZ $</t>
  </si>
  <si>
    <t>Total JLA Load $</t>
  </si>
  <si>
    <t>Category</t>
  </si>
  <si>
    <t>Amazon Commission %</t>
  </si>
  <si>
    <t>Amazon Commission $</t>
  </si>
  <si>
    <t>Amazon Handling Freight</t>
  </si>
  <si>
    <t>Storage (month) Unit Price</t>
  </si>
  <si>
    <t>Storage (month) $</t>
  </si>
  <si>
    <t>PPC Cost %</t>
  </si>
  <si>
    <t>PPC Cost $</t>
  </si>
  <si>
    <t>Promotion %</t>
  </si>
  <si>
    <t>Promotion $</t>
  </si>
  <si>
    <t>Other Charges %</t>
  </si>
  <si>
    <t>Other Charges $</t>
  </si>
  <si>
    <t>Total Amazon Charges $</t>
  </si>
  <si>
    <t>Total Expenses and charges of JLA and Amazon</t>
  </si>
  <si>
    <t>Net Cost</t>
  </si>
  <si>
    <t>Margin %</t>
  </si>
  <si>
    <t>Net Sales per Unit</t>
  </si>
  <si>
    <t>Average Retail Price</t>
  </si>
  <si>
    <t>MSRP</t>
  </si>
  <si>
    <t>Lowest Retail Price</t>
  </si>
  <si>
    <t>EEC Load %</t>
  </si>
  <si>
    <t>32" Boho Floor Cushion</t>
  </si>
  <si>
    <t>Cover / Insert: 100% poly canvas 200gsm printed both side with pom pom trim around and 90cm hidden zipper, no lining + 85gsm Microfiber filled with 1700gm shredded memory foam</t>
  </si>
  <si>
    <t>100% polyester</t>
  </si>
  <si>
    <t>32"D cover+ insert--1pk</t>
  </si>
  <si>
    <t>Black</t>
  </si>
  <si>
    <t>Piece</t>
  </si>
  <si>
    <t>Compressed/Knocked Down</t>
  </si>
  <si>
    <t xml:space="preserve"> 9404.90.2090</t>
  </si>
  <si>
    <t>Default</t>
  </si>
  <si>
    <t>32"D cover+ insert-2pk</t>
  </si>
  <si>
    <t>COD31-1676</t>
    <phoneticPr fontId="13" type="noConversion"/>
  </si>
  <si>
    <t>COD31-1677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</si>
</sst>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[$-409]dd/mmm/yy;@"/>
    <numFmt numFmtId="178" formatCode="[$$-409]#,##0;\-[$$-409]#,##0"/>
    <numFmt numFmtId="179" formatCode="&quot;$&quot;#,##0.00"/>
    <numFmt numFmtId="180" formatCode="[$€-2]\ #,##0.00_);[Red]\([$€-2]\ #,##0.00\)"/>
    <numFmt numFmtId="184" formatCode="0.0"/>
    <numFmt numFmtId="185" formatCode="0.000"/>
    <numFmt numFmtId="186" formatCode="&quot;$&quot;#,##0.0000"/>
    <numFmt numFmtId="187" formatCode="[$$-409]#,##0.00;\-[$$-409]#,##0.00"/>
    <numFmt numFmtId="188" formatCode="[$$-481]#,##0.00_);[Red]\([$$-481]#,##0.00\)"/>
    <numFmt numFmtId="189" formatCode="0.0%"/>
    <numFmt numFmtId="190" formatCode="&quot;$&quot;#,##0.00_);\(&quot;$&quot;#,##0.00\)"/>
  </numFmts>
  <fonts count="14">
    <font>
      <sz val="11"/>
      <name val="Calibri"/>
      <charset val="134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b/>
      <i/>
      <sz val="11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1"/>
      <color theme="1"/>
      <name val="等线"/>
      <family val="3"/>
      <charset val="134"/>
      <scheme val="minor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9"/>
      <color theme="1"/>
      <name val="微软雅黑"/>
      <family val="2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9"/>
      <name val="Calibri"/>
      <family val="2"/>
    </font>
    <font>
      <sz val="9"/>
      <name val="等线"/>
      <family val="3"/>
      <charset val="13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89996032593768116"/>
        <bgColor indexed="64"/>
      </patternFill>
    </fill>
    <fill>
      <patternFill patternType="solid">
        <fgColor rgb="FFE4BEF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1">
    <xf numFmtId="0" fontId="0" fillId="0" borderId="0"/>
    <xf numFmtId="176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0" fontId="1" fillId="0" borderId="0"/>
    <xf numFmtId="0" fontId="1" fillId="0" borderId="0"/>
    <xf numFmtId="177" fontId="5" fillId="0" borderId="0"/>
    <xf numFmtId="0" fontId="6" fillId="0" borderId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6" fillId="0" borderId="0">
      <alignment vertical="center"/>
    </xf>
    <xf numFmtId="0" fontId="6" fillId="0" borderId="0"/>
    <xf numFmtId="176" fontId="6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>
      <alignment vertical="center"/>
    </xf>
    <xf numFmtId="0" fontId="5" fillId="0" borderId="0"/>
    <xf numFmtId="177" fontId="5" fillId="0" borderId="0"/>
    <xf numFmtId="177" fontId="5" fillId="0" borderId="0"/>
    <xf numFmtId="43" fontId="6" fillId="0" borderId="0" applyFont="0" applyFill="0" applyBorder="0" applyAlignment="0" applyProtection="0"/>
    <xf numFmtId="0" fontId="5" fillId="0" borderId="0"/>
    <xf numFmtId="178" fontId="10" fillId="0" borderId="0"/>
    <xf numFmtId="0" fontId="1" fillId="0" borderId="0"/>
    <xf numFmtId="0" fontId="2" fillId="0" borderId="0"/>
  </cellStyleXfs>
  <cellXfs count="76">
    <xf numFmtId="0" fontId="0" fillId="0" borderId="0" xfId="0"/>
    <xf numFmtId="0" fontId="11" fillId="0" borderId="0" xfId="3" applyAlignment="1">
      <alignment vertical="center"/>
    </xf>
    <xf numFmtId="0" fontId="11" fillId="0" borderId="0" xfId="3" applyAlignment="1">
      <alignment horizontal="center" wrapText="1"/>
    </xf>
    <xf numFmtId="0" fontId="11" fillId="0" borderId="0" xfId="3" applyAlignment="1">
      <alignment wrapText="1"/>
    </xf>
    <xf numFmtId="179" fontId="11" fillId="0" borderId="0" xfId="3" applyNumberFormat="1" applyAlignment="1">
      <alignment wrapText="1"/>
    </xf>
    <xf numFmtId="1" fontId="11" fillId="0" borderId="0" xfId="3" applyNumberFormat="1" applyAlignment="1">
      <alignment wrapText="1"/>
    </xf>
    <xf numFmtId="184" fontId="11" fillId="0" borderId="0" xfId="3" applyNumberFormat="1" applyAlignment="1">
      <alignment wrapText="1"/>
    </xf>
    <xf numFmtId="4" fontId="11" fillId="0" borderId="0" xfId="3" applyNumberFormat="1" applyAlignment="1">
      <alignment wrapText="1"/>
    </xf>
    <xf numFmtId="2" fontId="11" fillId="0" borderId="0" xfId="3" applyNumberFormat="1" applyAlignment="1">
      <alignment wrapText="1"/>
    </xf>
    <xf numFmtId="10" fontId="11" fillId="0" borderId="0" xfId="3" applyNumberFormat="1" applyAlignment="1">
      <alignment wrapText="1"/>
    </xf>
    <xf numFmtId="185" fontId="11" fillId="0" borderId="0" xfId="3" applyNumberFormat="1" applyAlignment="1">
      <alignment wrapText="1"/>
    </xf>
    <xf numFmtId="186" fontId="11" fillId="0" borderId="0" xfId="3" applyNumberFormat="1" applyAlignment="1">
      <alignment wrapText="1"/>
    </xf>
    <xf numFmtId="0" fontId="4" fillId="0" borderId="1" xfId="3" applyFont="1" applyBorder="1" applyAlignment="1">
      <alignment horizontal="center" wrapText="1"/>
    </xf>
    <xf numFmtId="0" fontId="4" fillId="9" borderId="1" xfId="3" applyFont="1" applyFill="1" applyBorder="1" applyAlignment="1">
      <alignment horizontal="center" wrapText="1"/>
    </xf>
    <xf numFmtId="0" fontId="3" fillId="9" borderId="1" xfId="3" applyFont="1" applyFill="1" applyBorder="1" applyAlignment="1">
      <alignment horizontal="center" wrapText="1"/>
    </xf>
    <xf numFmtId="0" fontId="3" fillId="4" borderId="1" xfId="3" applyFont="1" applyFill="1" applyBorder="1" applyAlignment="1">
      <alignment horizontal="center" wrapText="1"/>
    </xf>
    <xf numFmtId="0" fontId="4" fillId="4" borderId="1" xfId="3" applyFont="1" applyFill="1" applyBorder="1" applyAlignment="1">
      <alignment horizontal="center" wrapText="1"/>
    </xf>
    <xf numFmtId="1" fontId="4" fillId="0" borderId="1" xfId="3" applyNumberFormat="1" applyFont="1" applyBorder="1" applyAlignment="1">
      <alignment horizontal="center" wrapText="1"/>
    </xf>
    <xf numFmtId="179" fontId="4" fillId="5" borderId="1" xfId="3" applyNumberFormat="1" applyFont="1" applyFill="1" applyBorder="1" applyAlignment="1">
      <alignment wrapText="1"/>
    </xf>
    <xf numFmtId="4" fontId="4" fillId="5" borderId="1" xfId="3" applyNumberFormat="1" applyFont="1" applyFill="1" applyBorder="1" applyAlignment="1">
      <alignment wrapText="1"/>
    </xf>
    <xf numFmtId="2" fontId="4" fillId="5" borderId="1" xfId="3" applyNumberFormat="1" applyFont="1" applyFill="1" applyBorder="1" applyAlignment="1">
      <alignment wrapText="1"/>
    </xf>
    <xf numFmtId="179" fontId="7" fillId="10" borderId="1" xfId="4" applyNumberFormat="1" applyFont="1" applyFill="1" applyBorder="1" applyAlignment="1">
      <alignment wrapText="1"/>
    </xf>
    <xf numFmtId="0" fontId="3" fillId="0" borderId="1" xfId="3" applyFont="1" applyBorder="1" applyAlignment="1">
      <alignment horizontal="center" wrapText="1"/>
    </xf>
    <xf numFmtId="184" fontId="4" fillId="0" borderId="1" xfId="3" applyNumberFormat="1" applyFont="1" applyBorder="1" applyAlignment="1">
      <alignment horizontal="center" wrapText="1"/>
    </xf>
    <xf numFmtId="185" fontId="7" fillId="0" borderId="1" xfId="4" applyNumberFormat="1" applyFont="1" applyBorder="1" applyAlignment="1">
      <alignment wrapText="1"/>
    </xf>
    <xf numFmtId="2" fontId="8" fillId="0" borderId="1" xfId="4" applyNumberFormat="1" applyFont="1" applyBorder="1" applyAlignment="1">
      <alignment wrapText="1"/>
    </xf>
    <xf numFmtId="1" fontId="7" fillId="0" borderId="1" xfId="4" applyNumberFormat="1" applyFont="1" applyBorder="1" applyAlignment="1">
      <alignment wrapText="1"/>
    </xf>
    <xf numFmtId="179" fontId="7" fillId="0" borderId="1" xfId="4" applyNumberFormat="1" applyFont="1" applyBorder="1" applyAlignment="1">
      <alignment wrapText="1"/>
    </xf>
    <xf numFmtId="10" fontId="4" fillId="0" borderId="1" xfId="3" applyNumberFormat="1" applyFont="1" applyBorder="1" applyAlignment="1">
      <alignment horizontal="center" wrapText="1"/>
    </xf>
    <xf numFmtId="179" fontId="7" fillId="4" borderId="1" xfId="4" applyNumberFormat="1" applyFont="1" applyFill="1" applyBorder="1" applyAlignment="1">
      <alignment wrapText="1"/>
    </xf>
    <xf numFmtId="184" fontId="4" fillId="6" borderId="1" xfId="3" applyNumberFormat="1" applyFont="1" applyFill="1" applyBorder="1" applyAlignment="1">
      <alignment horizontal="center" wrapText="1"/>
    </xf>
    <xf numFmtId="1" fontId="7" fillId="6" borderId="1" xfId="4" applyNumberFormat="1" applyFont="1" applyFill="1" applyBorder="1" applyAlignment="1">
      <alignment wrapText="1"/>
    </xf>
    <xf numFmtId="2" fontId="7" fillId="6" borderId="1" xfId="4" applyNumberFormat="1" applyFont="1" applyFill="1" applyBorder="1" applyAlignment="1">
      <alignment wrapText="1"/>
    </xf>
    <xf numFmtId="2" fontId="4" fillId="6" borderId="1" xfId="3" applyNumberFormat="1" applyFont="1" applyFill="1" applyBorder="1" applyAlignment="1">
      <alignment horizontal="center" wrapText="1"/>
    </xf>
    <xf numFmtId="10" fontId="4" fillId="6" borderId="1" xfId="3" applyNumberFormat="1" applyFont="1" applyFill="1" applyBorder="1" applyAlignment="1">
      <alignment horizontal="center" wrapText="1"/>
    </xf>
    <xf numFmtId="10" fontId="4" fillId="7" borderId="1" xfId="3" applyNumberFormat="1" applyFont="1" applyFill="1" applyBorder="1" applyAlignment="1">
      <alignment horizontal="center" wrapText="1"/>
    </xf>
    <xf numFmtId="179" fontId="7" fillId="7" borderId="1" xfId="4" applyNumberFormat="1" applyFont="1" applyFill="1" applyBorder="1" applyAlignment="1">
      <alignment wrapText="1"/>
    </xf>
    <xf numFmtId="179" fontId="8" fillId="7" borderId="1" xfId="4" applyNumberFormat="1" applyFont="1" applyFill="1" applyBorder="1" applyAlignment="1">
      <alignment wrapText="1"/>
    </xf>
    <xf numFmtId="0" fontId="8" fillId="5" borderId="1" xfId="4" applyFont="1" applyFill="1" applyBorder="1" applyAlignment="1">
      <alignment wrapText="1"/>
    </xf>
    <xf numFmtId="179" fontId="7" fillId="5" borderId="1" xfId="4" applyNumberFormat="1" applyFont="1" applyFill="1" applyBorder="1" applyAlignment="1">
      <alignment wrapText="1"/>
    </xf>
    <xf numFmtId="179" fontId="8" fillId="5" borderId="1" xfId="4" applyNumberFormat="1" applyFont="1" applyFill="1" applyBorder="1" applyAlignment="1">
      <alignment wrapText="1"/>
    </xf>
    <xf numFmtId="10" fontId="4" fillId="5" borderId="1" xfId="3" applyNumberFormat="1" applyFont="1" applyFill="1" applyBorder="1" applyAlignment="1">
      <alignment horizontal="center" wrapText="1"/>
    </xf>
    <xf numFmtId="179" fontId="7" fillId="8" borderId="1" xfId="4" applyNumberFormat="1" applyFont="1" applyFill="1" applyBorder="1" applyAlignment="1">
      <alignment wrapText="1"/>
    </xf>
    <xf numFmtId="10" fontId="7" fillId="8" borderId="1" xfId="4" applyNumberFormat="1" applyFont="1" applyFill="1" applyBorder="1" applyAlignment="1">
      <alignment wrapText="1"/>
    </xf>
    <xf numFmtId="10" fontId="7" fillId="2" borderId="1" xfId="4" applyNumberFormat="1" applyFont="1" applyFill="1" applyBorder="1" applyAlignment="1">
      <alignment wrapText="1"/>
    </xf>
    <xf numFmtId="10" fontId="8" fillId="8" borderId="1" xfId="4" applyNumberFormat="1" applyFont="1" applyFill="1" applyBorder="1" applyAlignment="1">
      <alignment wrapText="1"/>
    </xf>
    <xf numFmtId="0" fontId="11" fillId="0" borderId="1" xfId="3" applyBorder="1" applyAlignment="1">
      <alignment horizontal="center" vertical="center" wrapText="1"/>
    </xf>
    <xf numFmtId="0" fontId="11" fillId="0" borderId="1" xfId="3" applyBorder="1" applyAlignment="1">
      <alignment vertical="center" wrapText="1"/>
    </xf>
    <xf numFmtId="187" fontId="11" fillId="0" borderId="1" xfId="3" applyNumberFormat="1" applyBorder="1" applyAlignment="1">
      <alignment vertical="center" wrapText="1"/>
    </xf>
    <xf numFmtId="188" fontId="11" fillId="0" borderId="1" xfId="3" applyNumberFormat="1" applyBorder="1" applyAlignment="1">
      <alignment vertical="center" wrapText="1"/>
    </xf>
    <xf numFmtId="180" fontId="11" fillId="0" borderId="1" xfId="3" applyNumberFormat="1" applyBorder="1" applyAlignment="1">
      <alignment vertical="center" wrapText="1"/>
    </xf>
    <xf numFmtId="1" fontId="11" fillId="0" borderId="1" xfId="3" applyNumberFormat="1" applyBorder="1" applyAlignment="1">
      <alignment vertical="center"/>
    </xf>
    <xf numFmtId="179" fontId="11" fillId="0" borderId="2" xfId="3" applyNumberFormat="1" applyBorder="1" applyAlignment="1">
      <alignment horizontal="center" vertical="center" wrapText="1"/>
    </xf>
    <xf numFmtId="4" fontId="11" fillId="0" borderId="2" xfId="3" applyNumberFormat="1" applyBorder="1" applyAlignment="1">
      <alignment vertical="center"/>
    </xf>
    <xf numFmtId="2" fontId="11" fillId="0" borderId="2" xfId="3" applyNumberFormat="1" applyBorder="1" applyAlignment="1">
      <alignment vertical="center"/>
    </xf>
    <xf numFmtId="179" fontId="11" fillId="11" borderId="1" xfId="3" applyNumberFormat="1" applyFill="1" applyBorder="1" applyAlignment="1">
      <alignment vertical="center"/>
    </xf>
    <xf numFmtId="0" fontId="11" fillId="0" borderId="1" xfId="3" applyBorder="1" applyAlignment="1">
      <alignment vertical="center"/>
    </xf>
    <xf numFmtId="2" fontId="9" fillId="0" borderId="1" xfId="0" applyNumberFormat="1" applyFont="1" applyBorder="1" applyAlignment="1">
      <alignment horizontal="center" vertical="center"/>
    </xf>
    <xf numFmtId="185" fontId="11" fillId="11" borderId="1" xfId="3" applyNumberFormat="1" applyFill="1" applyBorder="1" applyAlignment="1">
      <alignment vertical="center"/>
    </xf>
    <xf numFmtId="2" fontId="11" fillId="0" borderId="1" xfId="3" applyNumberFormat="1" applyBorder="1" applyAlignment="1">
      <alignment vertical="center"/>
    </xf>
    <xf numFmtId="1" fontId="11" fillId="11" borderId="1" xfId="3" applyNumberFormat="1" applyFill="1" applyBorder="1" applyAlignment="1">
      <alignment vertical="center"/>
    </xf>
    <xf numFmtId="3" fontId="11" fillId="0" borderId="1" xfId="3" applyNumberFormat="1" applyBorder="1" applyAlignment="1">
      <alignment vertical="center"/>
    </xf>
    <xf numFmtId="189" fontId="11" fillId="0" borderId="1" xfId="3" applyNumberFormat="1" applyBorder="1" applyAlignment="1">
      <alignment vertical="center"/>
    </xf>
    <xf numFmtId="184" fontId="11" fillId="0" borderId="1" xfId="3" applyNumberFormat="1" applyBorder="1" applyAlignment="1">
      <alignment vertical="center"/>
    </xf>
    <xf numFmtId="2" fontId="11" fillId="11" borderId="1" xfId="3" applyNumberFormat="1" applyFill="1" applyBorder="1" applyAlignment="1">
      <alignment vertical="center"/>
    </xf>
    <xf numFmtId="10" fontId="11" fillId="0" borderId="1" xfId="3" applyNumberFormat="1" applyBorder="1" applyAlignment="1">
      <alignment vertical="center"/>
    </xf>
    <xf numFmtId="190" fontId="9" fillId="12" borderId="3" xfId="0" applyNumberFormat="1" applyFont="1" applyFill="1" applyBorder="1" applyAlignment="1">
      <alignment horizontal="center" vertical="center" wrapText="1"/>
    </xf>
    <xf numFmtId="2" fontId="9" fillId="3" borderId="4" xfId="0" applyNumberFormat="1" applyFont="1" applyFill="1" applyBorder="1" applyAlignment="1">
      <alignment horizontal="center" vertical="center" wrapText="1"/>
    </xf>
    <xf numFmtId="179" fontId="11" fillId="0" borderId="1" xfId="3" applyNumberFormat="1" applyBorder="1" applyAlignment="1">
      <alignment vertical="center"/>
    </xf>
    <xf numFmtId="10" fontId="11" fillId="11" borderId="1" xfId="3" applyNumberFormat="1" applyFill="1" applyBorder="1" applyAlignment="1">
      <alignment vertical="center"/>
    </xf>
    <xf numFmtId="176" fontId="9" fillId="3" borderId="5" xfId="0" applyNumberFormat="1" applyFont="1" applyFill="1" applyBorder="1" applyAlignment="1">
      <alignment horizontal="center" vertical="center"/>
    </xf>
    <xf numFmtId="179" fontId="11" fillId="0" borderId="0" xfId="3" applyNumberFormat="1" applyAlignment="1">
      <alignment vertical="center"/>
    </xf>
    <xf numFmtId="10" fontId="0" fillId="11" borderId="1" xfId="10" applyNumberFormat="1" applyFont="1" applyFill="1" applyBorder="1" applyAlignment="1">
      <alignment vertical="center"/>
    </xf>
    <xf numFmtId="176" fontId="9" fillId="12" borderId="5" xfId="0" applyNumberFormat="1" applyFont="1" applyFill="1" applyBorder="1" applyAlignment="1">
      <alignment horizontal="center" vertical="center"/>
    </xf>
    <xf numFmtId="179" fontId="11" fillId="0" borderId="2" xfId="3" applyNumberFormat="1" applyBorder="1" applyAlignment="1">
      <alignment vertical="center"/>
    </xf>
    <xf numFmtId="0" fontId="2" fillId="4" borderId="1" xfId="0" applyFont="1" applyFill="1" applyBorder="1"/>
  </cellXfs>
  <cellStyles count="31">
    <cellStyle name="Currency 2 2 2" xfId="1"/>
    <cellStyle name="Normal 1 2" xfId="2"/>
    <cellStyle name="Normal 2" xfId="3"/>
    <cellStyle name="Normal 2 18 2" xfId="4"/>
    <cellStyle name="Normal 2 2 36" xfId="28"/>
    <cellStyle name="Normal 3" xfId="5"/>
    <cellStyle name="Normal 3 2 15" xfId="6"/>
    <cellStyle name="Normal 35" xfId="7"/>
    <cellStyle name="Normal 52" xfId="8"/>
    <cellStyle name="Normal_West End Quote Sheet for Fred Meyer20090804-Hellen" xfId="30"/>
    <cellStyle name="Percent 17" xfId="9"/>
    <cellStyle name="Percent 2" xfId="10"/>
    <cellStyle name="Percent 2 2 2" xfId="11"/>
    <cellStyle name="Style 1" xfId="12"/>
    <cellStyle name="百分比 2" xfId="13"/>
    <cellStyle name="百分比 2 2" xfId="14"/>
    <cellStyle name="百分比 3" xfId="15"/>
    <cellStyle name="百分比 5" xfId="16"/>
    <cellStyle name="常规" xfId="0" builtinId="0"/>
    <cellStyle name="常规 18" xfId="17"/>
    <cellStyle name="常规 2" xfId="18"/>
    <cellStyle name="常规 3" xfId="19"/>
    <cellStyle name="常规 3 2 9" xfId="29"/>
    <cellStyle name="常规 4 17" xfId="27"/>
    <cellStyle name="货币 2" xfId="20"/>
    <cellStyle name="货币 3" xfId="21"/>
    <cellStyle name="千位分隔 2 2" xfId="26"/>
    <cellStyle name="千位分隔 4" xfId="22"/>
    <cellStyle name="样式 1 2" xfId="23"/>
    <cellStyle name="样式 1 2 2" xfId="24"/>
    <cellStyle name="样式 1 5" xfId="25"/>
  </cellStyles>
  <dxfs count="0"/>
  <tableStyles count="0" defaultTableStyle="TableStyleMedium2" defaultPivotStyle="PivotStyleLight16"/>
  <colors>
    <mruColors>
      <color rgb="FFE4BE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657225</xdr:colOff>
      <xdr:row>2</xdr:row>
      <xdr:rowOff>219075</xdr:rowOff>
    </xdr:from>
    <xdr:to>
      <xdr:col>2</xdr:col>
      <xdr:colOff>90805</xdr:colOff>
      <xdr:row>2</xdr:row>
      <xdr:rowOff>1002030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365500"/>
          <a:ext cx="776605" cy="782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3175</xdr:colOff>
      <xdr:row>1</xdr:row>
      <xdr:rowOff>622300</xdr:rowOff>
    </xdr:from>
    <xdr:to>
      <xdr:col>2</xdr:col>
      <xdr:colOff>46990</xdr:colOff>
      <xdr:row>1</xdr:row>
      <xdr:rowOff>1338580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450" y="1949450"/>
          <a:ext cx="710565" cy="7162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rya00039\AppData\Local\Microsoft\Windows\Temporary%20Internet%20Files\Content.Outlook\SNCPC6UK\file:\192.168.20.8\&#23478;&#32442;&#20845;&#37096;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richardxu\Downloads\Minimum%20Cos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"/>
      <sheetName val="Formula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X3"/>
  <sheetViews>
    <sheetView tabSelected="1" topLeftCell="AX1" zoomScale="90" zoomScaleNormal="90" workbookViewId="0">
      <selection activeCell="BS12" sqref="BS12"/>
    </sheetView>
  </sheetViews>
  <sheetFormatPr defaultColWidth="9.140625" defaultRowHeight="15"/>
  <cols>
    <col min="1" max="1" width="10.140625" style="2" customWidth="1"/>
    <col min="2" max="2" width="10" style="3" customWidth="1"/>
    <col min="3" max="3" width="12.42578125" style="3" customWidth="1"/>
    <col min="4" max="4" width="12.85546875" style="3" customWidth="1"/>
    <col min="5" max="5" width="9.140625" style="3" customWidth="1"/>
    <col min="6" max="6" width="15.5703125" style="3" customWidth="1"/>
    <col min="7" max="7" width="9.140625" style="3" customWidth="1"/>
    <col min="8" max="8" width="18" style="3" customWidth="1"/>
    <col min="9" max="9" width="19.28515625" style="3" customWidth="1"/>
    <col min="10" max="10" width="33.140625" style="3" customWidth="1"/>
    <col min="11" max="11" width="12.42578125" style="3" customWidth="1"/>
    <col min="12" max="12" width="18" style="3" customWidth="1"/>
    <col min="13" max="13" width="6.85546875" style="3" customWidth="1"/>
    <col min="14" max="14" width="8.85546875" style="3" customWidth="1"/>
    <col min="15" max="15" width="13.85546875" style="3" bestFit="1" customWidth="1"/>
    <col min="16" max="16" width="13.85546875" style="3" customWidth="1"/>
    <col min="17" max="17" width="8.85546875" style="4" customWidth="1"/>
    <col min="18" max="18" width="9.42578125" style="3" customWidth="1"/>
    <col min="19" max="19" width="11.7109375" style="5" customWidth="1"/>
    <col min="20" max="20" width="8.140625" style="6" customWidth="1"/>
    <col min="21" max="21" width="8.7109375" style="7" customWidth="1"/>
    <col min="22" max="22" width="8.7109375" style="8" customWidth="1"/>
    <col min="23" max="23" width="12.42578125" style="6" customWidth="1"/>
    <col min="24" max="24" width="9.85546875" style="6" customWidth="1"/>
    <col min="25" max="25" width="9" style="6" customWidth="1"/>
    <col min="26" max="26" width="6.28515625" style="5" customWidth="1"/>
    <col min="27" max="27" width="7.5703125" style="8" customWidth="1"/>
    <col min="28" max="28" width="6.5703125" style="5" customWidth="1"/>
    <col min="29" max="29" width="7.85546875" style="3" customWidth="1"/>
    <col min="30" max="30" width="9" style="4" customWidth="1"/>
    <col min="31" max="31" width="14.140625" style="3" customWidth="1"/>
    <col min="32" max="32" width="8.42578125" style="9" customWidth="1"/>
    <col min="33" max="33" width="10.7109375" style="4" customWidth="1"/>
    <col min="34" max="34" width="14.7109375" style="4" bestFit="1" customWidth="1"/>
    <col min="35" max="35" width="11.5703125" style="4" customWidth="1"/>
    <col min="36" max="36" width="8.28515625" style="4" customWidth="1"/>
    <col min="37" max="37" width="11.5703125" style="9" customWidth="1"/>
    <col min="38" max="38" width="9" style="6" customWidth="1"/>
    <col min="39" max="39" width="9" style="5" customWidth="1"/>
    <col min="40" max="40" width="9" style="8" customWidth="1"/>
    <col min="41" max="41" width="9" style="5" customWidth="1"/>
    <col min="42" max="42" width="9" style="8" customWidth="1"/>
    <col min="43" max="43" width="9" style="5" customWidth="1"/>
    <col min="44" max="44" width="10" style="10" customWidth="1"/>
    <col min="45" max="45" width="10" style="9" customWidth="1"/>
    <col min="46" max="46" width="9" style="5" customWidth="1"/>
    <col min="47" max="47" width="11.140625" style="5" customWidth="1"/>
    <col min="48" max="48" width="7.140625" style="4" customWidth="1"/>
    <col min="49" max="49" width="6.85546875" style="9" customWidth="1"/>
    <col min="50" max="50" width="9.140625" style="4" customWidth="1"/>
    <col min="51" max="51" width="8.140625" style="9" customWidth="1"/>
    <col min="52" max="52" width="6.85546875" style="4" customWidth="1"/>
    <col min="53" max="53" width="10.5703125" style="4" customWidth="1"/>
    <col min="54" max="54" width="9.85546875" style="4" customWidth="1"/>
    <col min="55" max="55" width="8" style="4" customWidth="1"/>
    <col min="56" max="56" width="9.5703125" style="4" customWidth="1"/>
    <col min="57" max="57" width="10.85546875" style="4" customWidth="1"/>
    <col min="58" max="58" width="8.140625" style="9" customWidth="1"/>
    <col min="59" max="61" width="8.140625" style="4" customWidth="1"/>
    <col min="62" max="62" width="7.5703125" style="4" customWidth="1"/>
    <col min="63" max="63" width="8.140625" style="9" customWidth="1"/>
    <col min="64" max="64" width="7.5703125" style="4" customWidth="1"/>
    <col min="65" max="65" width="8.140625" style="9" customWidth="1"/>
    <col min="66" max="66" width="7.5703125" style="4" customWidth="1"/>
    <col min="67" max="68" width="8.140625" style="9" customWidth="1"/>
    <col min="69" max="69" width="14.7109375" style="9" customWidth="1"/>
    <col min="70" max="70" width="8.140625" style="9" customWidth="1"/>
    <col min="71" max="72" width="11.28515625" style="11" customWidth="1"/>
    <col min="73" max="75" width="10.42578125" style="4" customWidth="1"/>
    <col min="76" max="76" width="10.42578125" style="9" customWidth="1"/>
    <col min="77" max="16384" width="9.140625" style="3"/>
  </cols>
  <sheetData>
    <row r="1" spans="1:76" ht="57.95" customHeight="1">
      <c r="A1" s="12" t="s">
        <v>5</v>
      </c>
      <c r="B1" s="12" t="s">
        <v>6</v>
      </c>
      <c r="C1" s="13" t="s">
        <v>7</v>
      </c>
      <c r="D1" s="14" t="s">
        <v>1</v>
      </c>
      <c r="E1" s="14" t="s">
        <v>3</v>
      </c>
      <c r="F1" s="15" t="s">
        <v>8</v>
      </c>
      <c r="G1" s="13" t="s">
        <v>9</v>
      </c>
      <c r="H1" s="16" t="s">
        <v>10</v>
      </c>
      <c r="I1" s="16" t="s">
        <v>11</v>
      </c>
      <c r="J1" s="16" t="s">
        <v>12</v>
      </c>
      <c r="K1" s="16" t="s">
        <v>13</v>
      </c>
      <c r="L1" s="16" t="s">
        <v>14</v>
      </c>
      <c r="M1" s="16" t="s">
        <v>15</v>
      </c>
      <c r="N1" s="13" t="s">
        <v>16</v>
      </c>
      <c r="O1" s="13" t="s">
        <v>17</v>
      </c>
      <c r="P1" s="13" t="s">
        <v>18</v>
      </c>
      <c r="Q1" s="13" t="s">
        <v>19</v>
      </c>
      <c r="R1" s="16" t="s">
        <v>20</v>
      </c>
      <c r="S1" s="17" t="s">
        <v>21</v>
      </c>
      <c r="T1" s="18" t="s">
        <v>22</v>
      </c>
      <c r="U1" s="19" t="s">
        <v>23</v>
      </c>
      <c r="V1" s="20" t="s">
        <v>24</v>
      </c>
      <c r="W1" s="21" t="s">
        <v>25</v>
      </c>
      <c r="X1" s="22" t="s">
        <v>26</v>
      </c>
      <c r="Y1" s="23" t="s">
        <v>27</v>
      </c>
      <c r="Z1" s="23" t="s">
        <v>28</v>
      </c>
      <c r="AA1" s="23" t="s">
        <v>29</v>
      </c>
      <c r="AB1" s="17" t="s">
        <v>30</v>
      </c>
      <c r="AC1" s="24" t="s">
        <v>31</v>
      </c>
      <c r="AD1" s="25" t="s">
        <v>32</v>
      </c>
      <c r="AE1" s="26" t="s">
        <v>33</v>
      </c>
      <c r="AF1" s="12" t="s">
        <v>34</v>
      </c>
      <c r="AG1" s="27" t="s">
        <v>35</v>
      </c>
      <c r="AH1" s="12" t="s">
        <v>36</v>
      </c>
      <c r="AI1" s="28" t="s">
        <v>37</v>
      </c>
      <c r="AJ1" s="29" t="s">
        <v>38</v>
      </c>
      <c r="AK1" s="27" t="s">
        <v>39</v>
      </c>
      <c r="AL1" s="30" t="s">
        <v>40</v>
      </c>
      <c r="AM1" s="30" t="s">
        <v>41</v>
      </c>
      <c r="AN1" s="30" t="s">
        <v>42</v>
      </c>
      <c r="AO1" s="31" t="s">
        <v>43</v>
      </c>
      <c r="AP1" s="32" t="s">
        <v>44</v>
      </c>
      <c r="AQ1" s="32" t="s">
        <v>45</v>
      </c>
      <c r="AR1" s="33" t="s">
        <v>46</v>
      </c>
      <c r="AS1" s="34" t="s">
        <v>47</v>
      </c>
      <c r="AT1" s="32" t="s">
        <v>48</v>
      </c>
      <c r="AU1" s="32" t="s">
        <v>49</v>
      </c>
      <c r="AV1" s="35" t="s">
        <v>50</v>
      </c>
      <c r="AW1" s="36" t="s">
        <v>51</v>
      </c>
      <c r="AX1" s="35" t="s">
        <v>52</v>
      </c>
      <c r="AY1" s="36" t="s">
        <v>53</v>
      </c>
      <c r="AZ1" s="37" t="s">
        <v>54</v>
      </c>
      <c r="BA1" s="35" t="s">
        <v>55</v>
      </c>
      <c r="BB1" s="36" t="s">
        <v>56</v>
      </c>
      <c r="BC1" s="36" t="s">
        <v>57</v>
      </c>
      <c r="BD1" s="38" t="s">
        <v>58</v>
      </c>
      <c r="BE1" s="39" t="s">
        <v>59</v>
      </c>
      <c r="BF1" s="39" t="s">
        <v>60</v>
      </c>
      <c r="BG1" s="40" t="s">
        <v>61</v>
      </c>
      <c r="BH1" s="40" t="s">
        <v>62</v>
      </c>
      <c r="BI1" s="39" t="s">
        <v>63</v>
      </c>
      <c r="BJ1" s="41" t="s">
        <v>64</v>
      </c>
      <c r="BK1" s="39" t="s">
        <v>65</v>
      </c>
      <c r="BL1" s="41" t="s">
        <v>66</v>
      </c>
      <c r="BM1" s="39" t="s">
        <v>67</v>
      </c>
      <c r="BN1" s="41" t="s">
        <v>68</v>
      </c>
      <c r="BO1" s="39" t="s">
        <v>69</v>
      </c>
      <c r="BP1" s="39" t="s">
        <v>70</v>
      </c>
      <c r="BQ1" s="42" t="s">
        <v>71</v>
      </c>
      <c r="BR1" s="42" t="s">
        <v>72</v>
      </c>
      <c r="BS1" s="43" t="s">
        <v>73</v>
      </c>
      <c r="BT1" s="43" t="s">
        <v>74</v>
      </c>
      <c r="BU1" s="44" t="s">
        <v>75</v>
      </c>
      <c r="BV1" s="45" t="s">
        <v>76</v>
      </c>
      <c r="BW1" s="43" t="s">
        <v>77</v>
      </c>
      <c r="BX1" s="43" t="s">
        <v>78</v>
      </c>
    </row>
    <row r="2" spans="1:76" s="1" customFormat="1" ht="143.25" customHeight="1">
      <c r="A2" s="46">
        <v>1</v>
      </c>
      <c r="B2" s="47"/>
      <c r="C2" s="47"/>
      <c r="D2" s="47" t="s">
        <v>2</v>
      </c>
      <c r="E2" s="47"/>
      <c r="F2" s="47" t="s">
        <v>4</v>
      </c>
      <c r="G2" s="48"/>
      <c r="H2" s="49" t="s">
        <v>0</v>
      </c>
      <c r="I2" s="49" t="s">
        <v>79</v>
      </c>
      <c r="J2" s="46" t="s">
        <v>80</v>
      </c>
      <c r="K2" s="47" t="s">
        <v>81</v>
      </c>
      <c r="L2" s="50" t="s">
        <v>82</v>
      </c>
      <c r="M2" s="50" t="s">
        <v>83</v>
      </c>
      <c r="N2" s="47"/>
      <c r="O2" s="75" t="s">
        <v>89</v>
      </c>
      <c r="P2" s="47"/>
      <c r="Q2" s="47"/>
      <c r="R2" s="47" t="s">
        <v>84</v>
      </c>
      <c r="S2" s="51">
        <v>114</v>
      </c>
      <c r="T2" s="52">
        <v>6.44</v>
      </c>
      <c r="U2" s="53">
        <v>51.2</v>
      </c>
      <c r="V2" s="54">
        <v>7.95</v>
      </c>
      <c r="W2" s="55">
        <v>6.44</v>
      </c>
      <c r="X2" s="56" t="s">
        <v>85</v>
      </c>
      <c r="Y2" s="57">
        <v>58</v>
      </c>
      <c r="Z2" s="57">
        <v>50</v>
      </c>
      <c r="AA2" s="57">
        <v>33</v>
      </c>
      <c r="AB2" s="51">
        <v>6</v>
      </c>
      <c r="AC2" s="58">
        <f>IF(Y2="","",Y2*Z2*AA2/1000000)</f>
        <v>9.6000000000000002E-2</v>
      </c>
      <c r="AD2" s="59">
        <v>56</v>
      </c>
      <c r="AE2" s="60">
        <f>IF(AB2="","",AD2/AC2*AB2)</f>
        <v>3500</v>
      </c>
      <c r="AF2" s="61">
        <v>2500</v>
      </c>
      <c r="AG2" s="55">
        <f>IF(ISERROR(AF2/AE2),"",AF2/AE2)</f>
        <v>0.71</v>
      </c>
      <c r="AH2" s="56" t="s">
        <v>86</v>
      </c>
      <c r="AI2" s="62">
        <v>0.33500000000000002</v>
      </c>
      <c r="AJ2" s="55">
        <f>IF(ISERROR(W2*AI2),"",W2*AI2)</f>
        <v>2.16</v>
      </c>
      <c r="AK2" s="55">
        <f>IF(ISERROR(W2+AG2+AJ2),"",W2+AG2+AJ2)</f>
        <v>9.31</v>
      </c>
      <c r="AL2" s="63">
        <v>12.5</v>
      </c>
      <c r="AM2" s="63">
        <v>11</v>
      </c>
      <c r="AN2" s="63">
        <v>6.3</v>
      </c>
      <c r="AO2" s="60">
        <f>IF(AM2="","",2*(AM2+AN2))</f>
        <v>35</v>
      </c>
      <c r="AP2" s="64">
        <f>IF(AL2="","",AL2*AM2*AN2/12/12/12)</f>
        <v>0.5</v>
      </c>
      <c r="AQ2" s="64">
        <f>IF(AL2="","",AM2*AN2*AL2/139)</f>
        <v>6.23</v>
      </c>
      <c r="AR2" s="59">
        <v>6.1</v>
      </c>
      <c r="AS2" s="65">
        <v>0.2</v>
      </c>
      <c r="AT2" s="66">
        <f>MAX(AQ2:AR2)*(1+AS2)</f>
        <v>7.48</v>
      </c>
      <c r="AU2" s="67" t="e">
        <f>IF(AND(BD2="Clothing &amp; Accessories",$AT2&lt;=#REF!,$AL2&lt;=#REF!,$AM2&lt;=#REF!,$AN2&lt;=#REF!),"Standard-size less than 10oz (clothing)",IF(AND(BD2="Clothing &amp; Accessories",$AT2&lt;=#REF!,$AL2&lt;=#REF!,$AM2&lt;=#REF!,$AN2&lt;=#REF!),"Standard-size small 10-16oz (clothing)",IF(AND(BD2="Clothing &amp; Accessories",$AT2&lt;=#REF!,$AL2&lt;=#REF!,$AM2&lt;=#REF!,$AN2&lt;=#REF!),"Large standard-size less than 10oz (clothing)",IF(AND(BD2="Clothing &amp; Accessories",$AT2&lt;=#REF!,$AL2&lt;=#REF!,$AM2&lt;=#REF!,$AN2&lt;=#REF!),"Large standard-size 10-16oz (clothing)",IF(AND(BD2="Clothing &amp; Accessories",$AT2&lt;=#REF!,$AL2&lt;=#REF!,$AM2&lt;=#REF!,$AN2&lt;=#REF!),"Large standard-size 10-16oz (clothing)",IF(AND(BD2="Clothing &amp; Accessories",$AT2&lt;=#REF!,$AL2&lt;=#REF!,$AM2&lt;=#REF!,$AN2&lt;=#REF!),"Large standard-size one lb to two lb (clothing)",IF(AND(BD2="Clothing &amp; Accessories",$AT2&lt;=#REF!,$AL2&lt;=#REF!,$AM2&lt;=#REF!,$AN2&lt;=#REF!),"Large standard-size two lb to three lb (clothing)",IF(AND(BD2="Clothing &amp; Accessories",$AT2&lt;=#REF!,$AL2&lt;=#REF!,$AM2&lt;=#REF!,$AN2&lt;=#REF!),"Large standard-size over three lb (clothing)",IF(AND($AT2&lt;=#REF!,$AL2&lt;=#REF!,$AM2&lt;=#REF!,$AN2&lt;=#REF!),"Standard-size less than 10oz",IF(AND($AT2&lt;=#REF!,$AL2&lt;=#REF!,$AM2&lt;=#REF!,$AN2&lt;=#REF!),"Standard-size small 10-16oz",IF(AND($AT2&lt;=#REF!,$AL2&lt;=#REF!,$AM2&lt;=#REF!,$AN2&lt;=#REF!),"Large standard-size less than 10oz",IF(AND($AT2&lt;=#REF!,$AL2&lt;=#REF!,$AM2&lt;=#REF!,$AN2&lt;=#REF!),"Large standard-size 10-16oz",IF(AND($AT2&lt;=#REF!,$AL2&lt;=#REF!,$AM2&lt;=#REF!,$AN2&lt;=#REF!),"Large standard-size one lb to two lb",IF(AND($AT2&lt;=#REF!,$AL2&lt;=#REF!,$AM2&lt;=#REF!,$AN2&lt;=#REF!),"Large standard-size two lb to three lb",IF(AND($AT2&lt;=#REF!,$AL2&lt;=#REF!,$AM2&lt;=#REF!,$AN2&lt;=#REF!),"Large standard-size over three lb",IF(AND($AT2&lt;=#REF!,$AL2&lt;=#REF!,$AM2&lt;=#REF!,($AL2+$AO2)&lt;=#REF!),"Small oversize",IF(AND($AT2&lt;=#REF!,$AL2&lt;=#REF!,($AL2+$AO2)&lt;=#REF!),"Medium oversize",IF(AND($AT2&lt;=#REF!,$AL2&lt;=#REF!,($AL2+$AO2)&lt;=#REF!),"Large oversize","Special oversize"))))))))))))))))))</f>
        <v>#REF!</v>
      </c>
      <c r="AV2" s="65">
        <v>0.06</v>
      </c>
      <c r="AW2" s="55">
        <f>IF(ISERROR(BU2*AV2),"",BU2*AV2)</f>
        <v>2.91</v>
      </c>
      <c r="AX2" s="65">
        <v>0</v>
      </c>
      <c r="AY2" s="55">
        <f>IF(ISERROR(BU2*AX2),"",BU2*AX2)</f>
        <v>0</v>
      </c>
      <c r="AZ2" s="68">
        <v>0</v>
      </c>
      <c r="BA2" s="65">
        <v>0.02</v>
      </c>
      <c r="BB2" s="55">
        <f>IF(ISERROR(BU2*BA2),"",BU2*BA2)</f>
        <v>0.97</v>
      </c>
      <c r="BC2" s="55">
        <f>IF(ISERROR(AW2+AY2+AZ2+BB2),"",AW2+AY2+AZ2+BB2)</f>
        <v>3.88</v>
      </c>
      <c r="BD2" s="68" t="s">
        <v>87</v>
      </c>
      <c r="BE2" s="69" t="e">
        <f>VLOOKUP(BD2,#REF!,2,0)</f>
        <v>#REF!</v>
      </c>
      <c r="BF2" s="55" t="str">
        <f>IF(ISERROR(BU2*BE2),"",BU2*BE2)</f>
        <v/>
      </c>
      <c r="BG2" s="70">
        <v>14.99</v>
      </c>
      <c r="BH2" s="71">
        <v>1.5</v>
      </c>
      <c r="BI2" s="55" t="e">
        <f ca="1">AVERAGE(OFFSET(#REF!,MATCH($AU2,#REF!,0)-1,0))*BH2*AP2</f>
        <v>#REF!</v>
      </c>
      <c r="BJ2" s="65">
        <v>0.1</v>
      </c>
      <c r="BK2" s="55">
        <f>IF(ISERROR(BU2*BJ2),"",BU2*BJ2)</f>
        <v>4.8499999999999996</v>
      </c>
      <c r="BL2" s="65">
        <v>0.03</v>
      </c>
      <c r="BM2" s="55">
        <f>IF(ISERROR(BU2*BL2),"",BU2*BL2)</f>
        <v>1.45</v>
      </c>
      <c r="BN2" s="65">
        <v>7.4999999999999997E-3</v>
      </c>
      <c r="BO2" s="55">
        <f>IF(ISERROR(BU2*BN2),"",BU2*BN2)</f>
        <v>0.36</v>
      </c>
      <c r="BP2" s="55" t="str">
        <f ca="1">IF(ISERROR(BF2+BG2+BI2+BK2+BM2+BO2),"",BF2+BG2+BI2+BK2+BM2+BO2)</f>
        <v/>
      </c>
      <c r="BQ2" s="55" t="str">
        <f ca="1">IF(ISERROR(BC2+BP2),"",BC2+BP2)</f>
        <v/>
      </c>
      <c r="BR2" s="55">
        <f>IF(ISERROR(AK2+AY2),"",AK2+AY2)</f>
        <v>9.31</v>
      </c>
      <c r="BS2" s="72" t="str">
        <f ca="1">IF(ISERROR((BT2-BR2)/BT2),"",(BT2-BR2)/BT2)</f>
        <v/>
      </c>
      <c r="BT2" s="55" t="str">
        <f ca="1">IF(ISERROR(BU2-AW2-AZ2-BB2-BP2),"",BU2-AW2-AZ2-BB2-BP2)</f>
        <v/>
      </c>
      <c r="BU2" s="64">
        <v>48.49</v>
      </c>
      <c r="BV2" s="68">
        <v>49.99</v>
      </c>
      <c r="BW2" s="55" t="str">
        <f ca="1">IF(ISERROR(AK2+BQ2),"",AK2+BQ2)</f>
        <v/>
      </c>
      <c r="BX2" s="69" t="str">
        <f ca="1">IF(ISERROR(BQ2/BU2),"",BQ2/BU2-6%)</f>
        <v/>
      </c>
    </row>
    <row r="3" spans="1:76" s="1" customFormat="1" ht="95.25" customHeight="1">
      <c r="A3" s="46">
        <v>2</v>
      </c>
      <c r="B3" s="47"/>
      <c r="C3" s="47"/>
      <c r="D3" s="47" t="s">
        <v>2</v>
      </c>
      <c r="E3" s="47"/>
      <c r="F3" s="47" t="s">
        <v>4</v>
      </c>
      <c r="G3" s="48"/>
      <c r="H3" s="47" t="s">
        <v>0</v>
      </c>
      <c r="I3" s="47" t="s">
        <v>79</v>
      </c>
      <c r="J3" s="46" t="s">
        <v>80</v>
      </c>
      <c r="K3" s="47" t="s">
        <v>81</v>
      </c>
      <c r="L3" s="47" t="s">
        <v>88</v>
      </c>
      <c r="M3" s="50" t="s">
        <v>83</v>
      </c>
      <c r="N3" s="47"/>
      <c r="O3" s="75" t="s">
        <v>90</v>
      </c>
      <c r="P3" s="47"/>
      <c r="Q3" s="47"/>
      <c r="R3" s="47" t="s">
        <v>84</v>
      </c>
      <c r="S3" s="51">
        <v>345</v>
      </c>
      <c r="T3" s="52">
        <v>12.29</v>
      </c>
      <c r="U3" s="53">
        <v>97.7</v>
      </c>
      <c r="V3" s="54">
        <v>7.95</v>
      </c>
      <c r="W3" s="55">
        <v>12.29</v>
      </c>
      <c r="X3" s="56" t="s">
        <v>85</v>
      </c>
      <c r="Y3" s="57">
        <v>46</v>
      </c>
      <c r="Z3" s="57">
        <v>34</v>
      </c>
      <c r="AA3" s="57">
        <v>57</v>
      </c>
      <c r="AB3" s="51">
        <v>3</v>
      </c>
      <c r="AC3" s="58">
        <f>IF(Y3="","",Y3*Z3*AA3/1000000)</f>
        <v>8.8999999999999996E-2</v>
      </c>
      <c r="AD3" s="59">
        <v>56</v>
      </c>
      <c r="AE3" s="60">
        <f>IF(AB3="","",AD3/AC3*AB3)</f>
        <v>1888</v>
      </c>
      <c r="AF3" s="61">
        <v>2500</v>
      </c>
      <c r="AG3" s="55">
        <f>IF(ISERROR(AF3/AE3),"",AF3/AE3)</f>
        <v>1.32</v>
      </c>
      <c r="AH3" s="56" t="s">
        <v>86</v>
      </c>
      <c r="AI3" s="62">
        <v>0.33500000000000002</v>
      </c>
      <c r="AJ3" s="55">
        <f>IF(ISERROR(W3*AI3),"",W3*AI3)</f>
        <v>4.12</v>
      </c>
      <c r="AK3" s="55">
        <f>IF(ISERROR(W3+AG3+AJ3),"",W3+AG3+AJ3)</f>
        <v>17.73</v>
      </c>
      <c r="AL3" s="63">
        <v>17.3</v>
      </c>
      <c r="AM3" s="63">
        <v>12.5</v>
      </c>
      <c r="AN3" s="63">
        <v>7.3</v>
      </c>
      <c r="AO3" s="60">
        <f>IF(AM3="","",2*(AM3+AN3))</f>
        <v>40</v>
      </c>
      <c r="AP3" s="64">
        <f>IF(AL3="","",AL3*AM3*AN3/12/12/12)</f>
        <v>0.91</v>
      </c>
      <c r="AQ3" s="64">
        <f>IF(AL3="","",AM3*AN3*AL3/139)</f>
        <v>11.36</v>
      </c>
      <c r="AR3" s="59">
        <v>12.2</v>
      </c>
      <c r="AS3" s="65">
        <v>0.2</v>
      </c>
      <c r="AT3" s="66">
        <f>MAX(AQ3:AR3)*(1+AS3)</f>
        <v>14.64</v>
      </c>
      <c r="AU3" s="67" t="e">
        <f>IF(AND(BD3="Clothing &amp; Accessories",$AT3&lt;=#REF!,$AL3&lt;=#REF!,$AM3&lt;=#REF!,$AN3&lt;=#REF!),"Standard-size less than 10oz (clothing)",IF(AND(BD3="Clothing &amp; Accessories",$AT3&lt;=#REF!,$AL3&lt;=#REF!,$AM3&lt;=#REF!,$AN3&lt;=#REF!),"Standard-size small 10-16oz (clothing)",IF(AND(BD3="Clothing &amp; Accessories",$AT3&lt;=#REF!,$AL3&lt;=#REF!,$AM3&lt;=#REF!,$AN3&lt;=#REF!),"Large standard-size less than 10oz (clothing)",IF(AND(BD3="Clothing &amp; Accessories",$AT3&lt;=#REF!,$AL3&lt;=#REF!,$AM3&lt;=#REF!,$AN3&lt;=#REF!),"Large standard-size 10-16oz (clothing)",IF(AND(BD3="Clothing &amp; Accessories",$AT3&lt;=#REF!,$AL3&lt;=#REF!,$AM3&lt;=#REF!,$AN3&lt;=#REF!),"Large standard-size 10-16oz (clothing)",IF(AND(BD3="Clothing &amp; Accessories",$AT3&lt;=#REF!,$AL3&lt;=#REF!,$AM3&lt;=#REF!,$AN3&lt;=#REF!),"Large standard-size one lb to two lb (clothing)",IF(AND(BD3="Clothing &amp; Accessories",$AT3&lt;=#REF!,$AL3&lt;=#REF!,$AM3&lt;=#REF!,$AN3&lt;=#REF!),"Large standard-size two lb to three lb (clothing)",IF(AND(BD3="Clothing &amp; Accessories",$AT3&lt;=#REF!,$AL3&lt;=#REF!,$AM3&lt;=#REF!,$AN3&lt;=#REF!),"Large standard-size over three lb (clothing)",IF(AND($AT3&lt;=#REF!,$AL3&lt;=#REF!,$AM3&lt;=#REF!,$AN3&lt;=#REF!),"Standard-size less than 10oz",IF(AND($AT3&lt;=#REF!,$AL3&lt;=#REF!,$AM3&lt;=#REF!,$AN3&lt;=#REF!),"Standard-size small 10-16oz",IF(AND($AT3&lt;=#REF!,$AL3&lt;=#REF!,$AM3&lt;=#REF!,$AN3&lt;=#REF!),"Large standard-size less than 10oz",IF(AND($AT3&lt;=#REF!,$AL3&lt;=#REF!,$AM3&lt;=#REF!,$AN3&lt;=#REF!),"Large standard-size 10-16oz",IF(AND($AT3&lt;=#REF!,$AL3&lt;=#REF!,$AM3&lt;=#REF!,$AN3&lt;=#REF!),"Large standard-size one lb to two lb",IF(AND($AT3&lt;=#REF!,$AL3&lt;=#REF!,$AM3&lt;=#REF!,$AN3&lt;=#REF!),"Large standard-size two lb to three lb",IF(AND($AT3&lt;=#REF!,$AL3&lt;=#REF!,$AM3&lt;=#REF!,$AN3&lt;=#REF!),"Large standard-size over three lb",IF(AND($AT3&lt;=#REF!,$AL3&lt;=#REF!,$AM3&lt;=#REF!,($AL3+$AO3)&lt;=#REF!),"Small oversize",IF(AND($AT3&lt;=#REF!,$AL3&lt;=#REF!,($AL3+$AO3)&lt;=#REF!),"Medium oversize",IF(AND($AT3&lt;=#REF!,$AL3&lt;=#REF!,($AL3+$AO3)&lt;=#REF!),"Large oversize","Special oversize"))))))))))))))))))</f>
        <v>#REF!</v>
      </c>
      <c r="AV3" s="65">
        <v>0.06</v>
      </c>
      <c r="AW3" s="55">
        <f>IF(ISERROR(BU3*AV3),"",BU3*AV3)</f>
        <v>3.49</v>
      </c>
      <c r="AX3" s="65">
        <v>0</v>
      </c>
      <c r="AY3" s="55">
        <f>IF(ISERROR(BU3*AX3),"",BU3*AX3)</f>
        <v>0</v>
      </c>
      <c r="AZ3" s="68">
        <v>0</v>
      </c>
      <c r="BA3" s="65">
        <v>0.02</v>
      </c>
      <c r="BB3" s="55">
        <f>IF(ISERROR(BU3*BA3),"",BU3*BA3)</f>
        <v>1.1599999999999999</v>
      </c>
      <c r="BC3" s="55">
        <f>IF(ISERROR(AW3+AY3+AZ3+BB3),"",AW3+AY3+AZ3+BB3)</f>
        <v>4.6500000000000004</v>
      </c>
      <c r="BD3" s="68" t="s">
        <v>87</v>
      </c>
      <c r="BE3" s="69" t="e">
        <f>VLOOKUP(BD3,#REF!,2,0)</f>
        <v>#REF!</v>
      </c>
      <c r="BF3" s="55" t="str">
        <f>IF(ISERROR(BU3*BE3),"",BU3*BE3)</f>
        <v/>
      </c>
      <c r="BG3" s="73" t="e">
        <f ca="1">MAX(ROUNDUP($AT3+OFFSET(#REF!,MATCH($AU3,#REF!,0)-1,0),0)-OFFSET(#REF!,MATCH($AU3,#REF!,0)-1,0),0)*OFFSET(#REF!,MATCH($AU3,#REF!,0)-1,0)+OFFSET(#REF!,MATCH($AU3,#REF!,0)-1,0)</f>
        <v>#REF!</v>
      </c>
      <c r="BH3" s="74">
        <v>1.5</v>
      </c>
      <c r="BI3" s="55" t="e">
        <f ca="1">AVERAGE(OFFSET(#REF!,MATCH($AU3,#REF!,0)-1,0))*BH3*AP3</f>
        <v>#REF!</v>
      </c>
      <c r="BJ3" s="65">
        <v>0.1</v>
      </c>
      <c r="BK3" s="55">
        <f>IF(ISERROR(BU3*BJ3),"",BU3*BJ3)</f>
        <v>5.82</v>
      </c>
      <c r="BL3" s="65">
        <v>0.03</v>
      </c>
      <c r="BM3" s="55">
        <f>IF(ISERROR(BU3*BL3),"",BU3*BL3)</f>
        <v>1.75</v>
      </c>
      <c r="BN3" s="65">
        <v>7.4999999999999997E-3</v>
      </c>
      <c r="BO3" s="55">
        <f>IF(ISERROR(BU3*BN3),"",BU3*BN3)</f>
        <v>0.44</v>
      </c>
      <c r="BP3" s="55" t="str">
        <f ca="1">IF(ISERROR(BF3+BG3+BI3+BK3+BM3+BO3),"",BF3+BG3+BI3+BK3+BM3+BO3)</f>
        <v/>
      </c>
      <c r="BQ3" s="55" t="str">
        <f ca="1">IF(ISERROR(BC3+BP3),"",BC3+BP3)</f>
        <v/>
      </c>
      <c r="BR3" s="55">
        <f>IF(ISERROR(AK3+AY3),"",AK3+AY3)</f>
        <v>17.73</v>
      </c>
      <c r="BS3" s="72" t="str">
        <f ca="1">IF(ISERROR((BT3-BR3)/BT3),"",(BT3-BR3)/BT3)</f>
        <v/>
      </c>
      <c r="BT3" s="55" t="str">
        <f ca="1">IF(ISERROR(BU3-AW3-AZ3-BB3-BP3),"",BU3-AW3-AZ3-BB3-BP3)</f>
        <v/>
      </c>
      <c r="BU3" s="64">
        <v>58.19</v>
      </c>
      <c r="BV3" s="68">
        <v>59.99</v>
      </c>
      <c r="BW3" s="55" t="str">
        <f ca="1">IF(ISERROR(AK3+BQ3),"",AK3+BQ3)</f>
        <v/>
      </c>
      <c r="BX3" s="69" t="str">
        <f ca="1">IF(ISERROR(BQ3/BU3),"",BQ3/BU3-6%)</f>
        <v/>
      </c>
    </row>
  </sheetData>
  <sheetProtection insertRows="0" deleteRows="0" sort="0"/>
  <protectedRanges>
    <protectedRange sqref="AG2:AG3 A2:B3 A5:B87 D5:E87 C2:C86 U2:X2 U3:V3 X3 W3 AJ2:AK3 AC2:AE3 K4:R86 T4:AK86 AL4:AN86 AR4:AS86 AO2:AQ3 AV2:AY86 BW2:BX3 AZ4:BR86 BJ2:BU3 D2:E3 F2:J86 L2:R3 AZ2:BF3 BH2:BH3" name="Range1"/>
    <protectedRange sqref="AL2:AN3 AR2:AS3" name="Range1_2"/>
    <protectedRange sqref="AF2:AF3" name="Range1_3"/>
    <protectedRange sqref="AH2:AI3" name="Range1_4"/>
    <protectedRange sqref="S2:S3" name="Range1_6"/>
    <protectedRange sqref="K2:K3" name="Range1_1"/>
    <protectedRange sqref="AT4:AU86 AO4:AQ86" name="Range1_5"/>
  </protectedRanges>
  <phoneticPr fontId="1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#REF!</xm:f>
          </x14:formula1>
          <xm:sqref>D2:D3</xm:sqref>
        </x14:dataValidation>
        <x14:dataValidation type="list" allowBlank="1" showInputMessage="1" showErrorMessage="1">
          <x14:formula1>
            <xm:f>#REF!</xm:f>
          </x14:formula1>
          <xm:sqref>E2:E3</xm:sqref>
        </x14:dataValidation>
        <x14:dataValidation type="list" allowBlank="1" showInputMessage="1" showErrorMessage="1">
          <x14:formula1>
            <xm:f>#REF!</xm:f>
          </x14:formula1>
          <xm:sqref>F2:F3</xm:sqref>
        </x14:dataValidation>
        <x14:dataValidation type="list" allowBlank="1" showInputMessage="1" showErrorMessage="1">
          <x14:formula1>
            <xm:f>#REF!</xm:f>
          </x14:formula1>
          <xm:sqref>R2:R3</xm:sqref>
        </x14:dataValidation>
        <x14:dataValidation type="list" allowBlank="1" showInputMessage="1" showErrorMessage="1">
          <x14:formula1>
            <xm:f>#REF!</xm:f>
          </x14:formula1>
          <xm:sqref>X2:X3</xm:sqref>
        </x14:dataValidation>
        <x14:dataValidation type="list" allowBlank="1" showInputMessage="1" showErrorMessage="1">
          <x14:formula1>
            <xm:f>#REF!</xm:f>
          </x14:formula1>
          <xm:sqref>BD2:BD3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>
    <arrUserId title="区域1_1" rangeCreator="" othersAccessPermission="edit"/>
  </rangeList>
  <rangeList sheetStid="5" master="" otherUserPermission="visible">
    <arrUserId title="Range1" rangeCreator="" othersAccessPermission="edit"/>
    <arrUserId title="Range1_2" rangeCreator="" othersAccessPermission="edit"/>
    <arrUserId title="Range1_3" rangeCreator="" othersAccessPermission="edit"/>
    <arrUserId title="Range1_4" rangeCreator="" othersAccessPermission="edit"/>
    <arrUserId title="Range1_6" rangeCreator="" othersAccessPermission="edit"/>
    <arrUserId title="Range1_1" rangeCreator="" othersAccessPermission="edit"/>
    <arrUserId title="Range1_5" rangeCreator="" othersAccessPermission="edit"/>
  </rangeList>
  <rangeList sheetStid="7" master="" otherUserPermission="visible"/>
  <rangeList sheetStid="8" master="" otherUserPermission="visible"/>
  <rangeList sheetStid="4" master="" otherUserPermission="visible"/>
  <rangeList sheetStid="10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2025-03-10T18:28:00Z</dcterms:created>
  <dcterms:modified xsi:type="dcterms:W3CDTF">2025-12-29T05:34:06Z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371006C3EC5B4C6E82CA1BCC8B26C5B5_13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