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71521054-BCA8-4121-A893-2041F3BC0E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3" i="5" l="1"/>
  <c r="BD2" i="5"/>
  <c r="AN3" i="5" l="1"/>
  <c r="AJ3" i="5"/>
  <c r="AS3" i="5" s="1"/>
  <c r="AL3" i="5"/>
  <c r="AL2" i="5"/>
  <c r="AJ2" i="5"/>
  <c r="AS2" i="5" s="1"/>
  <c r="S3" i="5"/>
  <c r="S2" i="5"/>
  <c r="AE2" i="5" l="1"/>
  <c r="AE3" i="5"/>
  <c r="AP3" i="5" l="1"/>
  <c r="AQ3" i="5"/>
  <c r="AN2" i="5"/>
  <c r="AP2" i="5" l="1"/>
  <c r="AQ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ACDD031D-FA5D-42EA-953B-C875E1FF6CF8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8DB6CBFB-7988-46C1-8E02-B3152EEA2AF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63056E20-7502-47CD-BAA1-A9D00519F1B5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4A2280DD-C651-4D65-A437-4C28EC01BA90}">
      <text>
        <r>
          <rPr>
            <sz val="11"/>
            <rFont val="Calibri"/>
            <family val="2"/>
          </rPr>
          <t>[Cubic Meter per Carton]*[Flow Freight Cost Per CBM $]/[Case Pack]</t>
        </r>
      </text>
    </comment>
    <comment ref="AH1" authorId="0" shapeId="0" xr:uid="{4A2F6598-6336-47B6-B9B6-AE0707759B97}">
      <text>
        <r>
          <rPr>
            <sz val="11"/>
            <rFont val="Calibri"/>
            <family val="2"/>
          </rPr>
          <t>[FOB Cost $ (Value)]*0.99*[Duty Rate]</t>
        </r>
      </text>
    </comment>
    <comment ref="AJ1" authorId="0" shapeId="0" xr:uid="{FEAF20AD-287E-4DD8-A04F-F569DDB57FFD}">
      <text>
        <r>
          <rPr>
            <sz val="11"/>
            <rFont val="Calibri"/>
            <family val="2"/>
          </rPr>
          <t>[JLA FOB Price DI]*0.99*[DA %]</t>
        </r>
      </text>
    </comment>
    <comment ref="AL1" authorId="0" shapeId="0" xr:uid="{20325C3F-D2F1-40B4-963A-1C9424DAA284}">
      <text>
        <r>
          <rPr>
            <sz val="11"/>
            <rFont val="Calibri"/>
            <family val="2"/>
          </rPr>
          <t>[JLA FOB Price DI]*0.99*[Brokage %]</t>
        </r>
      </text>
    </comment>
    <comment ref="AN1" authorId="0" shapeId="0" xr:uid="{75BBAA8C-CC85-41B4-B06A-4F8A306759E1}">
      <text>
        <r>
          <rPr>
            <sz val="11"/>
            <rFont val="Calibri"/>
            <family val="2"/>
          </rPr>
          <t>[JLA FOB Price DI]*[Agent Fee %]</t>
        </r>
      </text>
    </comment>
    <comment ref="AP1" authorId="0" shapeId="0" xr:uid="{B8B7B8E1-58BB-4831-B68E-C631D4BC69C7}">
      <text>
        <r>
          <rPr>
            <sz val="11"/>
            <rFont val="Calibri"/>
            <family val="2"/>
          </rPr>
          <t>([JLA FOB Price DI]-[DA $]+[Brokage $]+[Agent Fee $]+[Ocean Freight per Item $]+[Duty per item $])*[Reverse %]</t>
        </r>
      </text>
    </comment>
    <comment ref="AQ1" authorId="0" shapeId="0" xr:uid="{38655642-387A-4073-AE1E-4E37F25124F1}">
      <text>
        <r>
          <rPr>
            <sz val="11"/>
            <rFont val="Calibri"/>
            <family val="2"/>
          </rPr>
          <t>([NET 1st Cost]-[FOB Cost $ (Value)])/[NET 1st Cost]-1%</t>
        </r>
      </text>
    </comment>
    <comment ref="AS1" authorId="0" shapeId="0" xr:uid="{974097E1-5ECC-4DA5-8DAE-16A0D1B81DB4}">
      <text>
        <r>
          <rPr>
            <sz val="11"/>
            <rFont val="Calibri"/>
            <family val="2"/>
          </rPr>
          <t>[JLA FOB Price DI]-[DA $]</t>
        </r>
      </text>
    </comment>
    <comment ref="AT1" authorId="0" shapeId="0" xr:uid="{01D71C83-4D76-42AC-95D4-AEB2758EB37D}">
      <text>
        <r>
          <rPr>
            <sz val="11"/>
            <rFont val="Calibri"/>
            <family val="2"/>
          </rPr>
          <t>[JLA FOB Price DI]-[DA $]+[Ocean Freight per Item $]+[Duty per Item $]+[Brokage $]+[Agent Fee $]+[Reverse $]</t>
        </r>
      </text>
    </comment>
    <comment ref="AV1" authorId="0" shapeId="0" xr:uid="{DC8E2016-4069-4252-B8E8-A368A0B79E7F}">
      <text>
        <r>
          <rPr>
            <sz val="11"/>
            <rFont val="Calibri"/>
            <family val="2"/>
          </rPr>
          <t>[DI Flow Store Cost Without Freight Factor]*[DI Flow Freight Factor %]</t>
        </r>
      </text>
    </comment>
    <comment ref="AW1" authorId="0" shapeId="0" xr:uid="{CFE462F8-02B7-44F0-BDDD-971F78F36517}">
      <text>
        <r>
          <rPr>
            <sz val="11"/>
            <rFont val="Calibri"/>
            <family val="2"/>
          </rPr>
          <t>[DI Flow Store Cost without Freight Factor]+[DI Flow Freight Factor]</t>
        </r>
      </text>
    </comment>
    <comment ref="AX1" authorId="0" shapeId="0" xr:uid="{043FF45E-1B4E-496F-81AA-A6B7F3FF5838}">
      <text>
        <r>
          <rPr>
            <sz val="11"/>
            <rFont val="Calibri"/>
            <family val="2"/>
          </rPr>
          <t>([DI Flow Store Cost with Freight Factor]-[JLA LDP Price plus Freight Factor])/[DI Flow Store Cost with Freight Factor]</t>
        </r>
      </text>
    </comment>
    <comment ref="AZ1" authorId="0" shapeId="0" xr:uid="{ECE9016C-9289-4F6A-B679-FD4674EB5C64}">
      <text>
        <r>
          <rPr>
            <sz val="11"/>
            <rFont val="Calibri"/>
            <family val="2"/>
          </rPr>
          <t>[JLA LDP Price plus Freight Factor]+2.5</t>
        </r>
      </text>
    </comment>
    <comment ref="BB1" authorId="0" shapeId="0" xr:uid="{65F2C156-AAD5-495E-B92B-F8319271B5FE}">
      <text>
        <r>
          <rPr>
            <sz val="11"/>
            <rFont val="Calibri"/>
            <family val="2"/>
          </rPr>
          <t>([Suggested Retail Price]-[DI Flow Store Cost with Freight Factor])/[Suggested Retail Price]</t>
        </r>
      </text>
    </comment>
  </commentList>
</comments>
</file>

<file path=xl/sharedStrings.xml><?xml version="1.0" encoding="utf-8"?>
<sst xmlns="http://schemas.openxmlformats.org/spreadsheetml/2006/main" count="80" uniqueCount="75">
  <si>
    <t>Brand</t>
  </si>
  <si>
    <t>Package Type</t>
  </si>
  <si>
    <t>Licensor</t>
  </si>
  <si>
    <t>Normal</t>
  </si>
  <si>
    <t>Holiday Time</t>
  </si>
  <si>
    <t>NORMAL PILLOW</t>
  </si>
  <si>
    <t>Flow Freight Cost Per CBM $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</si>
  <si>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</si>
  <si>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</si>
  <si>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</si>
  <si>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</si>
  <si>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</si>
  <si>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</si>
  <si>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</si>
  <si>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</si>
  <si>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</si>
  <si>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</si>
  <si>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</si>
  <si>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</si>
  <si>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</si>
  <si>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</si>
  <si>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</si>
  <si>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</si>
  <si>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</si>
  <si>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</si>
  <si>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</si>
  <si>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Case Pack</t>
  </si>
  <si>
    <t>Cubic Meter per Carton</t>
  </si>
  <si>
    <t>Total Units per 40ft Container</t>
  </si>
  <si>
    <t>Ocean Freight per Item $</t>
  </si>
  <si>
    <t>HTS Code</t>
  </si>
  <si>
    <t>Duty Rate</t>
  </si>
  <si>
    <t>Duty per Item $</t>
  </si>
  <si>
    <t>DA %</t>
  </si>
  <si>
    <t>DA $</t>
  </si>
  <si>
    <t>Brokage %</t>
  </si>
  <si>
    <t>Brokage $</t>
  </si>
  <si>
    <t>Agent Fee %</t>
  </si>
  <si>
    <t>Agent Fee $</t>
  </si>
  <si>
    <t>Reverse %</t>
  </si>
  <si>
    <t>Reverse $</t>
  </si>
  <si>
    <t>JLA FOB MU%</t>
  </si>
  <si>
    <t>JLA FOB Price (DI)</t>
  </si>
  <si>
    <t>NET 1st Cost</t>
  </si>
  <si>
    <t>DI Flow Freight Factor %</t>
  </si>
  <si>
    <t>DI Flow Freight Factor</t>
  </si>
  <si>
    <t>Difference Between DI and Domestic</t>
  </si>
  <si>
    <t>JLA LDP Price plus Freight Factor</t>
  </si>
  <si>
    <t>DSV Cost</t>
  </si>
  <si>
    <t>Suggested Retail Price</t>
  </si>
  <si>
    <t>Retail Markup %</t>
  </si>
  <si>
    <t>Product Category</t>
  </si>
  <si>
    <t>Piece</t>
  </si>
  <si>
    <t>Description-Short</t>
  </si>
  <si>
    <t>Unit of Measure</t>
  </si>
  <si>
    <t>Carton Gross Weight (kg)</t>
  </si>
  <si>
    <t>DI Flow Store Cost without Freight Factor</t>
  </si>
  <si>
    <t>DI Flow Store Cost with Freight Factor</t>
  </si>
  <si>
    <t xml:space="preserve">86x33cm </t>
    <phoneticPr fontId="5" type="noConversion"/>
  </si>
  <si>
    <t xml:space="preserve">Navidad flannel body pillow                                                                           </t>
    <phoneticPr fontId="5" type="noConversion"/>
  </si>
  <si>
    <t xml:space="preserve">                                                            FACE and back poly flanned, with embroidery crossing
Fill: 600g poly fill.           </t>
    <phoneticPr fontId="5" type="noConversion"/>
  </si>
  <si>
    <t xml:space="preserve">Navidad flannel body pillow      </t>
    <phoneticPr fontId="5" type="noConversion"/>
  </si>
  <si>
    <t>White</t>
    <phoneticPr fontId="5" type="noConversion"/>
  </si>
  <si>
    <t>Navidad Poly corduroy euro pillow</t>
    <phoneticPr fontId="5" type="noConversion"/>
  </si>
  <si>
    <t xml:space="preserve">FACE and back horizontal corduroy
Fill: 500g poly fill.          </t>
    <phoneticPr fontId="5" type="noConversion"/>
  </si>
  <si>
    <t xml:space="preserve">50x50cm </t>
    <phoneticPr fontId="5" type="noConversion"/>
  </si>
  <si>
    <t>Charcoal</t>
    <phoneticPr fontId="5" type="noConversion"/>
  </si>
  <si>
    <t>QTY</t>
    <phoneticPr fontId="5" type="noConversion"/>
  </si>
  <si>
    <t>Total Sales</t>
    <phoneticPr fontId="5" type="noConversion"/>
  </si>
  <si>
    <t>EE-20251122-5</t>
  </si>
  <si>
    <t>EE-20251122-10</t>
  </si>
  <si>
    <t>WMX30-1043</t>
    <phoneticPr fontId="9" type="noConversion"/>
  </si>
  <si>
    <t>WMX30-1044</t>
  </si>
  <si>
    <t xml:space="preserve">body pillow     </t>
    <phoneticPr fontId="5" type="noConversion"/>
  </si>
  <si>
    <t xml:space="preserve"> euro pillow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</si>
</sst>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%"/>
    <numFmt numFmtId="180" formatCode="0.0"/>
    <numFmt numFmtId="181" formatCode="0.000"/>
    <numFmt numFmtId="182" formatCode="_([$$-409]* #,##0.00_);_([$$-409]* \(#,##0.00\);_([$$-409]* &quot;-&quot;??_);_(@_)"/>
  </numFmts>
  <fonts count="10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0"/>
      <name val="Verdana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3" fillId="0" borderId="0"/>
    <xf numFmtId="0" fontId="3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8" fillId="0" borderId="0" applyFont="0" applyFill="0" applyBorder="0" applyAlignment="0" applyProtection="0"/>
    <xf numFmtId="182" fontId="7" fillId="0" borderId="0"/>
    <xf numFmtId="182" fontId="7" fillId="0" borderId="0" applyFont="0" applyFill="0" applyBorder="0" applyAlignment="0" applyProtection="0">
      <alignment vertical="center"/>
    </xf>
  </cellStyleXfs>
  <cellXfs count="56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7" fontId="6" fillId="4" borderId="1" xfId="1" applyNumberFormat="1" applyFont="1" applyFill="1" applyBorder="1" applyAlignment="1">
      <alignment wrapText="1"/>
    </xf>
    <xf numFmtId="177" fontId="1" fillId="6" borderId="1" xfId="0" applyNumberFormat="1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6" fillId="3" borderId="1" xfId="1" applyFont="1" applyFill="1" applyBorder="1" applyAlignment="1">
      <alignment wrapText="1"/>
    </xf>
    <xf numFmtId="177" fontId="6" fillId="3" borderId="1" xfId="1" applyNumberFormat="1" applyFont="1" applyFill="1" applyBorder="1" applyAlignment="1">
      <alignment wrapText="1"/>
    </xf>
    <xf numFmtId="10" fontId="1" fillId="3" borderId="1" xfId="0" applyNumberFormat="1" applyFont="1" applyFill="1" applyBorder="1" applyAlignment="1">
      <alignment horizontal="center" wrapText="1"/>
    </xf>
    <xf numFmtId="177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77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1" fillId="5" borderId="1" xfId="6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2" fontId="1" fillId="0" borderId="1" xfId="6" applyNumberFormat="1" applyFont="1" applyBorder="1" applyAlignment="1">
      <alignment horizontal="center" wrapText="1"/>
    </xf>
    <xf numFmtId="10" fontId="6" fillId="0" borderId="1" xfId="1" applyNumberFormat="1" applyFont="1" applyBorder="1" applyAlignment="1">
      <alignment wrapText="1"/>
    </xf>
    <xf numFmtId="10" fontId="0" fillId="2" borderId="1" xfId="0" applyNumberForma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80" fontId="0" fillId="0" borderId="0" xfId="0" applyNumberFormat="1" applyAlignment="1">
      <alignment wrapText="1"/>
    </xf>
    <xf numFmtId="180" fontId="1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81" fontId="0" fillId="0" borderId="0" xfId="0" applyNumberFormat="1" applyAlignment="1">
      <alignment wrapText="1"/>
    </xf>
    <xf numFmtId="181" fontId="6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2" fillId="0" borderId="1" xfId="0" applyFont="1" applyBorder="1" applyAlignment="1">
      <alignment wrapText="1"/>
    </xf>
    <xf numFmtId="179" fontId="0" fillId="0" borderId="1" xfId="0" applyNumberFormat="1" applyBorder="1" applyAlignment="1">
      <alignment wrapText="1"/>
    </xf>
    <xf numFmtId="0" fontId="3" fillId="8" borderId="2" xfId="0" applyFont="1" applyFill="1" applyBorder="1" applyAlignment="1">
      <alignment vertical="center"/>
    </xf>
  </cellXfs>
  <cellStyles count="10">
    <cellStyle name="Currency 2" xfId="4" xr:uid="{7FC04A2D-9F91-4136-A224-D841837603F5}"/>
    <cellStyle name="Currency_Sheet1 2" xfId="9" xr:uid="{B9B0226D-6D7B-47C0-BEC3-97043E1462C2}"/>
    <cellStyle name="Normal 2" xfId="6" xr:uid="{AA9881D2-1C4E-4614-843B-A21BB965EA0B}"/>
    <cellStyle name="Normal 2 18 2" xfId="1" xr:uid="{1BA08453-9F65-454B-A4A0-7177E70831F2}"/>
    <cellStyle name="Normal_Copy of Request For Quote -- updated by VV on 043008 FINAL FINAL (4)" xfId="8" xr:uid="{87ADC94F-BAAC-470A-84C0-5A1A3FC5B5E2}"/>
    <cellStyle name="Percent 2" xfId="5" xr:uid="{9D896298-8848-4A04-A488-6745E410C095}"/>
    <cellStyle name="Percent 6" xfId="7" xr:uid="{ACFEC8E1-0DF6-43BB-A8BA-BFECFF25A3DF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1E0C1-6FB4-402A-A618-98B17923E5FA}">
  <dimension ref="A1:BE3"/>
  <sheetViews>
    <sheetView tabSelected="1" zoomScale="81" zoomScaleNormal="81" workbookViewId="0">
      <selection activeCell="K11" sqref="K11"/>
    </sheetView>
  </sheetViews>
  <sheetFormatPr defaultColWidth="9.140625" defaultRowHeight="15" x14ac:dyDescent="0.25"/>
  <cols>
    <col min="1" max="1" width="10.140625" style="3" customWidth="1"/>
    <col min="2" max="2" width="15.7109375" style="2" customWidth="1"/>
    <col min="3" max="3" width="8.42578125" style="2" customWidth="1"/>
    <col min="4" max="4" width="7.85546875" style="2" customWidth="1"/>
    <col min="5" max="5" width="17.42578125" style="2" customWidth="1"/>
    <col min="6" max="6" width="11.28515625" style="2" customWidth="1"/>
    <col min="7" max="7" width="12.5703125" style="2" customWidth="1"/>
    <col min="8" max="8" width="16.5703125" style="2" customWidth="1"/>
    <col min="9" max="9" width="16.42578125" style="2" customWidth="1"/>
    <col min="10" max="10" width="22" style="2" customWidth="1"/>
    <col min="11" max="12" width="9.85546875" style="2" customWidth="1"/>
    <col min="13" max="13" width="15.140625" style="2" customWidth="1"/>
    <col min="14" max="14" width="12.28515625" style="2" customWidth="1"/>
    <col min="15" max="15" width="13.28515625" style="2" customWidth="1"/>
    <col min="16" max="16" width="10.7109375" style="2" customWidth="1"/>
    <col min="17" max="17" width="9.7109375" style="5" customWidth="1"/>
    <col min="18" max="18" width="8" style="6" customWidth="1"/>
    <col min="19" max="19" width="12" style="7" customWidth="1"/>
    <col min="20" max="20" width="8.5703125" style="7" customWidth="1"/>
    <col min="21" max="21" width="8.140625" style="7" customWidth="1"/>
    <col min="22" max="22" width="9.42578125" style="2" customWidth="1"/>
    <col min="23" max="23" width="8.140625" style="47" customWidth="1"/>
    <col min="24" max="24" width="8.7109375" style="47" customWidth="1"/>
    <col min="25" max="25" width="7.140625" style="47" customWidth="1"/>
    <col min="26" max="26" width="9" style="6" customWidth="1"/>
    <col min="27" max="27" width="6.28515625" style="8" customWidth="1"/>
    <col min="28" max="28" width="10" style="50" customWidth="1"/>
    <col min="29" max="29" width="9.85546875" style="8" customWidth="1"/>
    <col min="30" max="30" width="7.85546875" style="2" customWidth="1"/>
    <col min="31" max="31" width="8.85546875" style="7" customWidth="1"/>
    <col min="32" max="32" width="7.85546875" style="2" customWidth="1"/>
    <col min="33" max="33" width="8.42578125" style="9" customWidth="1"/>
    <col min="34" max="34" width="9" style="7" customWidth="1"/>
    <col min="35" max="35" width="7.85546875" style="9" customWidth="1"/>
    <col min="36" max="36" width="5.85546875" style="7" customWidth="1"/>
    <col min="37" max="37" width="9.5703125" style="9" customWidth="1"/>
    <col min="38" max="38" width="10" style="7" customWidth="1"/>
    <col min="39" max="39" width="9.5703125" style="9" customWidth="1"/>
    <col min="40" max="40" width="11.85546875" style="7" customWidth="1"/>
    <col min="41" max="41" width="7.140625" style="9" customWidth="1"/>
    <col min="42" max="42" width="7.85546875" style="7" customWidth="1"/>
    <col min="43" max="43" width="9.5703125" style="9" customWidth="1"/>
    <col min="44" max="44" width="12.140625" style="7" customWidth="1"/>
    <col min="45" max="45" width="9.140625" style="2" customWidth="1"/>
    <col min="46" max="46" width="12.42578125" style="2" customWidth="1"/>
    <col min="47" max="47" width="9.140625" style="9"/>
    <col min="48" max="49" width="9.140625" style="7"/>
    <col min="50" max="50" width="9.140625" style="9"/>
    <col min="51" max="51" width="9.140625" style="7"/>
    <col min="52" max="52" width="9.140625" style="2"/>
    <col min="53" max="53" width="9.140625" style="7"/>
    <col min="54" max="16384" width="9.140625" style="2"/>
  </cols>
  <sheetData>
    <row r="1" spans="1:57" ht="75" customHeight="1" x14ac:dyDescent="0.25">
      <c r="A1" s="10" t="s">
        <v>7</v>
      </c>
      <c r="B1" s="10" t="s">
        <v>8</v>
      </c>
      <c r="C1" s="41" t="s">
        <v>9</v>
      </c>
      <c r="D1" s="42" t="s">
        <v>0</v>
      </c>
      <c r="E1" s="42" t="s">
        <v>2</v>
      </c>
      <c r="F1" s="12" t="s">
        <v>51</v>
      </c>
      <c r="G1" s="41" t="s">
        <v>10</v>
      </c>
      <c r="H1" s="11" t="s">
        <v>11</v>
      </c>
      <c r="I1" s="40" t="s">
        <v>53</v>
      </c>
      <c r="J1" s="11" t="s">
        <v>12</v>
      </c>
      <c r="K1" s="11" t="s">
        <v>13</v>
      </c>
      <c r="L1" s="11" t="s">
        <v>14</v>
      </c>
      <c r="M1" s="41" t="s">
        <v>15</v>
      </c>
      <c r="N1" s="41" t="s">
        <v>16</v>
      </c>
      <c r="O1" s="41" t="s">
        <v>17</v>
      </c>
      <c r="P1" s="40" t="s">
        <v>54</v>
      </c>
      <c r="Q1" s="13" t="s">
        <v>18</v>
      </c>
      <c r="R1" s="14" t="s">
        <v>19</v>
      </c>
      <c r="S1" s="15" t="s">
        <v>20</v>
      </c>
      <c r="T1" s="16" t="s">
        <v>21</v>
      </c>
      <c r="U1" s="17" t="s">
        <v>22</v>
      </c>
      <c r="V1" s="18" t="s">
        <v>1</v>
      </c>
      <c r="W1" s="48" t="s">
        <v>23</v>
      </c>
      <c r="X1" s="48" t="s">
        <v>24</v>
      </c>
      <c r="Y1" s="48" t="s">
        <v>25</v>
      </c>
      <c r="Z1" s="43" t="s">
        <v>55</v>
      </c>
      <c r="AA1" s="19" t="s">
        <v>26</v>
      </c>
      <c r="AB1" s="51" t="s">
        <v>27</v>
      </c>
      <c r="AC1" s="20" t="s">
        <v>28</v>
      </c>
      <c r="AD1" s="10" t="s">
        <v>6</v>
      </c>
      <c r="AE1" s="20" t="s">
        <v>29</v>
      </c>
      <c r="AF1" s="10" t="s">
        <v>30</v>
      </c>
      <c r="AG1" s="21" t="s">
        <v>31</v>
      </c>
      <c r="AH1" s="22" t="s">
        <v>32</v>
      </c>
      <c r="AI1" s="21" t="s">
        <v>33</v>
      </c>
      <c r="AJ1" s="23" t="s">
        <v>34</v>
      </c>
      <c r="AK1" s="10" t="s">
        <v>35</v>
      </c>
      <c r="AL1" s="23" t="s">
        <v>36</v>
      </c>
      <c r="AM1" s="21" t="s">
        <v>37</v>
      </c>
      <c r="AN1" s="23" t="s">
        <v>38</v>
      </c>
      <c r="AO1" s="21" t="s">
        <v>39</v>
      </c>
      <c r="AP1" s="23" t="s">
        <v>40</v>
      </c>
      <c r="AQ1" s="44" t="s">
        <v>41</v>
      </c>
      <c r="AR1" s="24" t="s">
        <v>42</v>
      </c>
      <c r="AS1" s="25" t="s">
        <v>43</v>
      </c>
      <c r="AT1" s="26" t="s">
        <v>56</v>
      </c>
      <c r="AU1" s="27" t="s">
        <v>44</v>
      </c>
      <c r="AV1" s="26" t="s">
        <v>45</v>
      </c>
      <c r="AW1" s="26" t="s">
        <v>57</v>
      </c>
      <c r="AX1" s="46" t="s">
        <v>46</v>
      </c>
      <c r="AY1" s="28" t="s">
        <v>47</v>
      </c>
      <c r="AZ1" s="10" t="s">
        <v>48</v>
      </c>
      <c r="BA1" s="28" t="s">
        <v>49</v>
      </c>
      <c r="BB1" s="10" t="s">
        <v>50</v>
      </c>
      <c r="BC1" s="4" t="s">
        <v>67</v>
      </c>
      <c r="BD1" s="4" t="s">
        <v>68</v>
      </c>
      <c r="BE1" s="4"/>
    </row>
    <row r="2" spans="1:57" ht="81.599999999999994" customHeight="1" x14ac:dyDescent="0.25">
      <c r="A2" s="29">
        <v>1</v>
      </c>
      <c r="B2" s="1"/>
      <c r="C2" s="1"/>
      <c r="D2" s="1" t="s">
        <v>4</v>
      </c>
      <c r="E2" s="1"/>
      <c r="F2" s="1" t="s">
        <v>5</v>
      </c>
      <c r="G2" s="53" t="s">
        <v>59</v>
      </c>
      <c r="H2" s="53" t="s">
        <v>61</v>
      </c>
      <c r="I2" s="53" t="s">
        <v>73</v>
      </c>
      <c r="J2" s="53" t="s">
        <v>60</v>
      </c>
      <c r="K2" s="53" t="s">
        <v>58</v>
      </c>
      <c r="L2" s="53" t="s">
        <v>62</v>
      </c>
      <c r="M2" s="1" t="s">
        <v>69</v>
      </c>
      <c r="N2" s="55" t="s">
        <v>71</v>
      </c>
      <c r="O2" s="1"/>
      <c r="P2" s="1" t="s">
        <v>52</v>
      </c>
      <c r="Q2" s="30"/>
      <c r="R2" s="31"/>
      <c r="S2" s="32" t="str">
        <f>IF(ISERROR(Q2/R2),"",Q2/R2)</f>
        <v/>
      </c>
      <c r="T2" s="33">
        <v>3.39</v>
      </c>
      <c r="U2" s="33"/>
      <c r="V2" s="1" t="s">
        <v>3</v>
      </c>
      <c r="W2" s="49">
        <v>35</v>
      </c>
      <c r="X2" s="49">
        <v>43</v>
      </c>
      <c r="Y2" s="49">
        <v>66</v>
      </c>
      <c r="Z2" s="31">
        <v>2</v>
      </c>
      <c r="AA2" s="34">
        <v>4</v>
      </c>
      <c r="AB2" s="52">
        <v>9.9000000000000005E-2</v>
      </c>
      <c r="AC2" s="35">
        <v>2800</v>
      </c>
      <c r="AD2" s="1">
        <v>53.28</v>
      </c>
      <c r="AE2" s="36">
        <f>IF(ISERROR(AD2*AB2/AA2),"",AD2*AB2/AA2)</f>
        <v>1.32</v>
      </c>
      <c r="AF2" s="53"/>
      <c r="AG2" s="54"/>
      <c r="AH2" s="36"/>
      <c r="AI2" s="37">
        <v>0.05</v>
      </c>
      <c r="AJ2" s="36">
        <f>IF(ISERROR(AR2*0.99*AI2),"",AR2*0.99*AI2)</f>
        <v>0.22</v>
      </c>
      <c r="AK2" s="37"/>
      <c r="AL2" s="36">
        <f>IF(ISERROR(AR2*0.99*AK2),"",AR2*0.99*AK2)</f>
        <v>0</v>
      </c>
      <c r="AM2" s="37"/>
      <c r="AN2" s="36">
        <f>IF(ISERROR(AR2*AM2),"",AR2*AM2)</f>
        <v>0</v>
      </c>
      <c r="AO2" s="37"/>
      <c r="AP2" s="36">
        <f>IF(ISERROR((AR2-AJ2+AL2+AN2+AE2+AH2)*AO2),"",(AR2-AJ2+AL2+AN2+AE2+AH2)*AO2)</f>
        <v>0</v>
      </c>
      <c r="AQ2" s="45">
        <f>IF(ISERROR((AS2-T2)/AS2-1%),"",(AS2-T2)/AS2-1%)</f>
        <v>0.19789999999999999</v>
      </c>
      <c r="AR2" s="33">
        <v>4.5</v>
      </c>
      <c r="AS2" s="38">
        <f>IF(ISERROR(AR2-AJ2),"",AR2-AJ2)</f>
        <v>4.28</v>
      </c>
      <c r="AT2" s="38"/>
      <c r="AU2" s="37"/>
      <c r="AV2" s="38"/>
      <c r="AW2" s="38"/>
      <c r="AX2" s="39"/>
      <c r="AY2" s="33"/>
      <c r="AZ2" s="38"/>
      <c r="BA2" s="33"/>
      <c r="BB2" s="39"/>
      <c r="BC2" s="2">
        <v>3000</v>
      </c>
      <c r="BD2" s="2">
        <f>BC2*AR2</f>
        <v>13500</v>
      </c>
    </row>
    <row r="3" spans="1:57" ht="60.6" customHeight="1" x14ac:dyDescent="0.25">
      <c r="A3" s="29">
        <v>2</v>
      </c>
      <c r="B3" s="1"/>
      <c r="C3" s="1"/>
      <c r="D3" s="1" t="s">
        <v>4</v>
      </c>
      <c r="E3" s="1"/>
      <c r="F3" s="1" t="s">
        <v>5</v>
      </c>
      <c r="G3" s="53" t="s">
        <v>63</v>
      </c>
      <c r="H3" s="53" t="s">
        <v>63</v>
      </c>
      <c r="I3" s="53" t="s">
        <v>74</v>
      </c>
      <c r="J3" s="53" t="s">
        <v>64</v>
      </c>
      <c r="K3" s="53" t="s">
        <v>65</v>
      </c>
      <c r="L3" s="53" t="s">
        <v>66</v>
      </c>
      <c r="M3" s="1" t="s">
        <v>70</v>
      </c>
      <c r="N3" s="55" t="s">
        <v>72</v>
      </c>
      <c r="O3" s="1"/>
      <c r="P3" s="1" t="s">
        <v>52</v>
      </c>
      <c r="Q3" s="30"/>
      <c r="R3" s="31"/>
      <c r="S3" s="32" t="str">
        <f t="shared" ref="S3" si="0">IF(ISERROR(Q3/R3),"",Q3/R3)</f>
        <v/>
      </c>
      <c r="T3" s="33">
        <v>2.96</v>
      </c>
      <c r="U3" s="33"/>
      <c r="V3" s="1" t="s">
        <v>3</v>
      </c>
      <c r="W3" s="49">
        <v>49</v>
      </c>
      <c r="X3" s="49">
        <v>49</v>
      </c>
      <c r="Y3" s="49">
        <v>35</v>
      </c>
      <c r="Z3" s="31">
        <v>2</v>
      </c>
      <c r="AA3" s="34">
        <v>4</v>
      </c>
      <c r="AB3" s="52">
        <v>8.4000000000000005E-2</v>
      </c>
      <c r="AC3" s="35">
        <v>3228</v>
      </c>
      <c r="AD3" s="1">
        <v>53.28</v>
      </c>
      <c r="AE3" s="36">
        <f t="shared" ref="AE3" si="1">IF(ISERROR(AD3*AB3/AA3),"",AD3*AB3/AA3)</f>
        <v>1.1200000000000001</v>
      </c>
      <c r="AF3" s="53"/>
      <c r="AG3" s="54"/>
      <c r="AH3" s="36"/>
      <c r="AI3" s="37">
        <v>0.05</v>
      </c>
      <c r="AJ3" s="36">
        <f t="shared" ref="AJ3" si="2">IF(ISERROR(AR3*0.99*AI3),"",AR3*0.99*AI3)</f>
        <v>0.2</v>
      </c>
      <c r="AK3" s="37"/>
      <c r="AL3" s="36">
        <f t="shared" ref="AL3" si="3">IF(ISERROR(AR3*0.99*AK3),"",AR3*0.99*AK3)</f>
        <v>0</v>
      </c>
      <c r="AM3" s="37"/>
      <c r="AN3" s="36">
        <f t="shared" ref="AN3" si="4">IF(ISERROR(AR3*AM3),"",AR3*AM3)</f>
        <v>0</v>
      </c>
      <c r="AO3" s="37"/>
      <c r="AP3" s="36">
        <f t="shared" ref="AP3" si="5">IF(ISERROR((AR3-AJ3+AL3+AN3+AE3+AH3)*AO3),"",(AR3-AJ3+AL3+AN3+AE3+AH3)*AO3)</f>
        <v>0</v>
      </c>
      <c r="AQ3" s="45">
        <f t="shared" ref="AQ3" si="6">IF(ISERROR((AS3-T3)/AS3-1%),"",(AS3-T3)/AS3-1%)</f>
        <v>0.21110000000000001</v>
      </c>
      <c r="AR3" s="33">
        <v>4</v>
      </c>
      <c r="AS3" s="38">
        <f t="shared" ref="AS3" si="7">IF(ISERROR(AR3-AJ3),"",AR3-AJ3)</f>
        <v>3.8</v>
      </c>
      <c r="AT3" s="38"/>
      <c r="AU3" s="37"/>
      <c r="AV3" s="38"/>
      <c r="AW3" s="38"/>
      <c r="AX3" s="39"/>
      <c r="AY3" s="33"/>
      <c r="AZ3" s="38"/>
      <c r="BA3" s="33"/>
      <c r="BB3" s="39"/>
      <c r="BC3" s="2">
        <v>3000</v>
      </c>
      <c r="BD3" s="2">
        <f>BC3*AR3</f>
        <v>12000</v>
      </c>
    </row>
  </sheetData>
  <sheetProtection insertRows="0" deleteRows="0" sort="0"/>
  <protectedRanges>
    <protectedRange sqref="AZ2:AZ3 BB2:BB3 A2:M3 A4:AR194 AD1:AE1 AK1:AT3 AV2:AX3 O2:AJ3" name="Range1"/>
  </protectedRanges>
  <phoneticPr fontId="5" type="noConversion"/>
  <dataValidations count="1">
    <dataValidation type="list" allowBlank="1" showInputMessage="1" showErrorMessage="1" sqref="D2:F3 P2:P3 V2:V3" xr:uid="{58726524-8593-4A45-958D-BBFF91B66072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2025-12-10T06:52:42Z</dcterms:modified>
</cp:coreProperties>
</file>