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5" i="1" l="1"/>
  <c r="BG5" i="1"/>
  <c r="BA5" i="1"/>
  <c r="AX5" i="1"/>
  <c r="AU5" i="1"/>
  <c r="AR5" i="1"/>
  <c r="AP5" i="1"/>
  <c r="AN5" i="1"/>
  <c r="AL5" i="1"/>
  <c r="AH5" i="1"/>
  <c r="AC5" i="1"/>
  <c r="AD5" i="1" s="1"/>
  <c r="AF5" i="1" s="1"/>
  <c r="U5" i="1"/>
  <c r="AI5" i="1" s="1"/>
  <c r="T5" i="1"/>
  <c r="BJ4" i="1"/>
  <c r="BG4" i="1"/>
  <c r="BA4" i="1"/>
  <c r="AX4" i="1"/>
  <c r="AU4" i="1"/>
  <c r="AR4" i="1"/>
  <c r="AP4" i="1"/>
  <c r="AN4" i="1"/>
  <c r="AL4" i="1"/>
  <c r="AH4" i="1"/>
  <c r="AC4" i="1"/>
  <c r="AD4" i="1" s="1"/>
  <c r="AF4" i="1" s="1"/>
  <c r="U4" i="1"/>
  <c r="AI4" i="1" s="1"/>
  <c r="T4" i="1"/>
  <c r="BJ3" i="1"/>
  <c r="BG3" i="1"/>
  <c r="BA3" i="1"/>
  <c r="AX3" i="1"/>
  <c r="AU3" i="1"/>
  <c r="AR3" i="1"/>
  <c r="AP3" i="1"/>
  <c r="AN3" i="1"/>
  <c r="AL3" i="1"/>
  <c r="AH3" i="1"/>
  <c r="AC3" i="1"/>
  <c r="AD3" i="1" s="1"/>
  <c r="AF3" i="1" s="1"/>
  <c r="U3" i="1"/>
  <c r="T3" i="1"/>
  <c r="BJ2" i="1"/>
  <c r="BG2" i="1"/>
  <c r="BA2" i="1"/>
  <c r="AX2" i="1"/>
  <c r="AU2" i="1"/>
  <c r="AR2" i="1"/>
  <c r="AP2" i="1"/>
  <c r="AN2" i="1"/>
  <c r="AL2" i="1"/>
  <c r="AH2" i="1"/>
  <c r="AI2" i="1" s="1"/>
  <c r="AC2" i="1"/>
  <c r="AD2" i="1" s="1"/>
  <c r="AF2" i="1" s="1"/>
  <c r="U2" i="1"/>
  <c r="T2" i="1"/>
  <c r="BB4" i="1" l="1"/>
  <c r="BB5" i="1"/>
  <c r="AJ4" i="1"/>
  <c r="BC4" i="1" s="1"/>
  <c r="BD4" i="1" s="1"/>
  <c r="AJ5" i="1"/>
  <c r="BC5" i="1" s="1"/>
  <c r="BI5" i="1" s="1"/>
  <c r="AI3" i="1"/>
  <c r="AJ3" i="1" s="1"/>
  <c r="AJ2" i="1"/>
  <c r="BB2" i="1"/>
  <c r="BB3" i="1"/>
  <c r="BD5" i="1" l="1"/>
  <c r="BI4" i="1"/>
  <c r="BC2" i="1"/>
  <c r="BC3" i="1"/>
  <c r="BI3" i="1" s="1"/>
  <c r="BI2" i="1"/>
  <c r="BD2" i="1"/>
  <c r="BD3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<sst xmlns="http://schemas.openxmlformats.org/spreadsheetml/2006/main" count="110" uniqueCount="83">
  <si>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</si>
  <si>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</si>
  <si>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</si>
  <si>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</si>
  <si>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</si>
  <si>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</si>
  <si>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</si>
  <si>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</si>
  <si>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</si>
  <si>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</si>
  <si>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</si>
  <si>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</si>
  <si>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</si>
  <si>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</si>
  <si>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</si>
  <si>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</si>
  <si>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</si>
  <si>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</si>
  <si>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</si>
  <si>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</si>
  <si>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</si>
  <si>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</si>
  <si>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</si>
  <si>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</si>
  <si>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</si>
  <si>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</si>
  <si>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</si>
  <si>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</si>
  <si>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</si>
  <si>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</si>
  <si>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</si>
  <si>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</si>
  <si>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</si>
  <si>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</si>
  <si>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</si>
  <si>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</si>
  <si>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</si>
  <si>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</si>
  <si>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</si>
  <si>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</si>
  <si>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</si>
  <si>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</si>
  <si>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</si>
  <si>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</si>
  <si>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</si>
  <si>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</si>
  <si>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</si>
  <si>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</si>
  <si>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</si>
  <si>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</si>
  <si>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</si>
  <si>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</si>
  <si>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</si>
  <si>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</si>
  <si>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</si>
  <si>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</si>
  <si>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</si>
  <si>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</si>
  <si>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</si>
  <si>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</si>
  <si>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</si>
  <si>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</si>
  <si>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THROW</t>
  </si>
  <si>
    <t>SMILING STRAWBERRY</t>
  </si>
  <si>
    <t>100% Polyester Printed GS Plush Throw</t>
    <phoneticPr fontId="3" type="noConversion"/>
  </si>
  <si>
    <t>PNT Plush THW</t>
  </si>
  <si>
    <t>400gsm GS plush printed; on hanger</t>
  </si>
  <si>
    <t>100% polyester knitted plush printed</t>
    <phoneticPr fontId="3" type="noConversion"/>
  </si>
  <si>
    <t>60x70"</t>
  </si>
  <si>
    <t>multi</t>
  </si>
  <si>
    <r>
      <t>RS50-8738</t>
    </r>
    <r>
      <rPr>
        <sz val="11"/>
        <color theme="1"/>
        <rFont val="宋体"/>
        <family val="2"/>
        <charset val="134"/>
        <scheme val="minor"/>
      </rPr>
      <t/>
    </r>
    <phoneticPr fontId="3" type="noConversion"/>
  </si>
  <si>
    <t>Piece</t>
  </si>
  <si>
    <t>Partially Compressed</t>
  </si>
  <si>
    <t>6301.40.0020</t>
  </si>
  <si>
    <t>BUTTERFLY WINGS MULTI PURPLE</t>
  </si>
  <si>
    <t>100% Polyester Printed GS Plush Throw</t>
    <phoneticPr fontId="3" type="noConversion"/>
  </si>
  <si>
    <t>100% polyester knitted plush printed</t>
  </si>
  <si>
    <t>RS50-8739</t>
  </si>
  <si>
    <t>GEO AUSTIN SAGE</t>
  </si>
  <si>
    <t>RS50-8740</t>
  </si>
  <si>
    <t>TOPAZ BLUSH</t>
  </si>
  <si>
    <t>100% Polyester Printed GS Plush Throw</t>
    <phoneticPr fontId="3" type="noConversion"/>
  </si>
  <si>
    <t>RS50-8741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</si>
</sst>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rgb="FF0000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center" wrapText="1"/>
    </xf>
    <xf numFmtId="176" fontId="5" fillId="2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wrapText="1"/>
    </xf>
    <xf numFmtId="177" fontId="8" fillId="2" borderId="1" xfId="2" applyNumberFormat="1" applyFont="1" applyFill="1" applyBorder="1" applyAlignment="1">
      <alignment wrapText="1"/>
    </xf>
    <xf numFmtId="177" fontId="5" fillId="6" borderId="2" xfId="0" applyNumberFormat="1" applyFont="1" applyFill="1" applyBorder="1" applyAlignment="1">
      <alignment horizontal="center" wrapText="1"/>
    </xf>
    <xf numFmtId="177" fontId="5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8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79" fontId="8" fillId="0" borderId="1" xfId="2" applyNumberFormat="1" applyFont="1" applyBorder="1" applyAlignment="1">
      <alignment wrapText="1"/>
    </xf>
    <xf numFmtId="1" fontId="8" fillId="0" borderId="1" xfId="2" applyNumberFormat="1" applyFont="1" applyBorder="1" applyAlignment="1">
      <alignment wrapText="1"/>
    </xf>
    <xf numFmtId="177" fontId="8" fillId="0" borderId="1" xfId="2" applyNumberFormat="1" applyFont="1" applyBorder="1" applyAlignment="1">
      <alignment wrapText="1"/>
    </xf>
    <xf numFmtId="10" fontId="5" fillId="0" borderId="1" xfId="0" applyNumberFormat="1" applyFont="1" applyBorder="1" applyAlignment="1">
      <alignment horizontal="center" wrapText="1"/>
    </xf>
    <xf numFmtId="177" fontId="8" fillId="5" borderId="1" xfId="2" applyNumberFormat="1" applyFont="1" applyFill="1" applyBorder="1" applyAlignment="1">
      <alignment wrapText="1"/>
    </xf>
    <xf numFmtId="10" fontId="5" fillId="0" borderId="0" xfId="0" applyNumberFormat="1" applyFont="1" applyAlignment="1">
      <alignment horizontal="center" wrapText="1"/>
    </xf>
    <xf numFmtId="177" fontId="8" fillId="3" borderId="1" xfId="2" applyNumberFormat="1" applyFont="1" applyFill="1" applyBorder="1" applyAlignment="1">
      <alignment wrapText="1"/>
    </xf>
    <xf numFmtId="10" fontId="8" fillId="3" borderId="1" xfId="2" applyNumberFormat="1" applyFont="1" applyFill="1" applyBorder="1" applyAlignment="1">
      <alignment wrapText="1"/>
    </xf>
    <xf numFmtId="0" fontId="5" fillId="7" borderId="0" xfId="0" applyFont="1" applyFill="1" applyAlignment="1">
      <alignment horizontal="center" wrapText="1"/>
    </xf>
    <xf numFmtId="177" fontId="5" fillId="3" borderId="1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177" fontId="5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1" applyBorder="1" applyAlignment="1">
      <alignment wrapText="1"/>
    </xf>
    <xf numFmtId="0" fontId="2" fillId="0" borderId="1" xfId="0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4" fillId="0" borderId="1" xfId="0" applyNumberFormat="1" applyFont="1" applyBorder="1" applyAlignment="1">
      <alignment wrapText="1"/>
    </xf>
    <xf numFmtId="178" fontId="2" fillId="0" borderId="1" xfId="1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9" fillId="5" borderId="1" xfId="0" applyNumberFormat="1" applyFon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9" fillId="0" borderId="1" xfId="0" applyNumberFormat="1" applyFont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S%20May26%20400PNT%20GS%20THW%2020tariff%20POE%20comit%2012.10.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emb400 8.22.2025"/>
      <sheetName val="RS May26 proj"/>
      <sheetName val="ValueSelection"/>
      <sheetName val="Data"/>
    </sheetNames>
    <sheetDataSet>
      <sheetData sheetId="0"/>
      <sheetData sheetId="1"/>
      <sheetData sheetId="2">
        <row r="70">
          <cell r="B70">
            <v>3.99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5"/>
  <sheetViews>
    <sheetView tabSelected="1" workbookViewId="0">
      <selection activeCell="A6" sqref="A6:XFD53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1.28515625" style="2" customWidth="1"/>
    <col min="7" max="7" width="8.42578125" style="2" customWidth="1"/>
    <col min="8" max="9" width="7.42578125" style="2" customWidth="1"/>
    <col min="10" max="10" width="10.5703125" style="2" customWidth="1"/>
    <col min="11" max="11" width="10.5703125" style="3" customWidth="1"/>
    <col min="12" max="12" width="7" style="2" customWidth="1"/>
    <col min="13" max="14" width="6.140625" style="2" customWidth="1"/>
    <col min="15" max="15" width="6.85546875" style="2" customWidth="1"/>
    <col min="16" max="17" width="5.5703125" style="2" customWidth="1"/>
    <col min="18" max="18" width="9.7109375" style="4" customWidth="1"/>
    <col min="19" max="19" width="8" style="5" customWidth="1"/>
    <col min="20" max="20" width="10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 customWidth="1"/>
    <col min="54" max="54" width="9.140625" style="2" customWidth="1"/>
    <col min="55" max="56" width="9.140625" style="2"/>
    <col min="57" max="58" width="9.140625" style="6"/>
    <col min="59" max="60" width="9.140625" style="2"/>
    <col min="61" max="62" width="11.140625" style="2" customWidth="1"/>
    <col min="63" max="16384" width="9.140625" style="2"/>
  </cols>
  <sheetData>
    <row r="1" spans="1:62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105" x14ac:dyDescent="0.25">
      <c r="A2" s="40">
        <v>1</v>
      </c>
      <c r="B2" s="41"/>
      <c r="C2" s="41"/>
      <c r="D2" s="41"/>
      <c r="E2" s="41"/>
      <c r="F2" s="41" t="s">
        <v>62</v>
      </c>
      <c r="G2" s="41" t="s">
        <v>63</v>
      </c>
      <c r="H2" s="42" t="s">
        <v>64</v>
      </c>
      <c r="I2" s="42" t="s">
        <v>65</v>
      </c>
      <c r="J2" s="42" t="s">
        <v>66</v>
      </c>
      <c r="K2" s="42" t="s">
        <v>67</v>
      </c>
      <c r="L2" s="42" t="s">
        <v>68</v>
      </c>
      <c r="M2" s="42" t="s">
        <v>69</v>
      </c>
      <c r="N2" s="41"/>
      <c r="O2" s="43" t="s">
        <v>70</v>
      </c>
      <c r="P2" s="41"/>
      <c r="Q2" s="41" t="s">
        <v>71</v>
      </c>
      <c r="R2" s="44"/>
      <c r="S2" s="45">
        <v>7.95</v>
      </c>
      <c r="T2" s="46">
        <f>IF(ISERROR(R2/S2),"",R2/S2)</f>
        <v>0</v>
      </c>
      <c r="U2" s="47">
        <f>'[1]HZ emb400 8.22.2025'!B70</f>
        <v>3.99</v>
      </c>
      <c r="V2" s="48">
        <v>3.85</v>
      </c>
      <c r="W2" s="41" t="s">
        <v>72</v>
      </c>
      <c r="X2" s="49">
        <v>43</v>
      </c>
      <c r="Y2" s="49">
        <v>38</v>
      </c>
      <c r="Z2" s="49">
        <v>66</v>
      </c>
      <c r="AA2" s="45">
        <v>4</v>
      </c>
      <c r="AB2" s="50">
        <v>12</v>
      </c>
      <c r="AC2" s="51">
        <f>IF(X2="","",X2*Y2*Z2/1000000)</f>
        <v>0.107844</v>
      </c>
      <c r="AD2" s="52">
        <f>IF(AB2="","",65/AC2*AB2)</f>
        <v>7232.6694113719823</v>
      </c>
      <c r="AE2" s="41">
        <v>2250</v>
      </c>
      <c r="AF2" s="53">
        <f>IF(ISERROR(AE2/AD2),"",AE2/AD2)</f>
        <v>0.31108846153846154</v>
      </c>
      <c r="AG2" s="41" t="s">
        <v>73</v>
      </c>
      <c r="AH2" s="54">
        <f>8.5%+20%</f>
        <v>0.28500000000000003</v>
      </c>
      <c r="AI2" s="53">
        <f>IF(ISERROR(U2*AH2),"",U2*AH2)</f>
        <v>1.1371500000000001</v>
      </c>
      <c r="AJ2" s="53">
        <f t="shared" ref="AJ2:AJ5" si="0">IF(ISERROR(U2+AF2+AI2),"",U2+AF2+AI2)</f>
        <v>5.4382384615384618</v>
      </c>
      <c r="AK2" s="55">
        <v>0.01</v>
      </c>
      <c r="AL2" s="53">
        <f t="shared" ref="AL2:AL5" si="1">IF(ISERROR(BE2*AK2),"",BE2*AK2)</f>
        <v>6.1900000000000004E-2</v>
      </c>
      <c r="AM2" s="55">
        <v>0</v>
      </c>
      <c r="AN2" s="53">
        <f t="shared" ref="AN2:AN5" si="2">IF(ISERROR(BE2*AM2),"",BE2*AM2)</f>
        <v>0</v>
      </c>
      <c r="AO2" s="55">
        <v>0</v>
      </c>
      <c r="AP2" s="53">
        <f t="shared" ref="AP2:AP5" si="3">IF(ISERROR(BE2*AO2),"",BE2*AO2)</f>
        <v>0</v>
      </c>
      <c r="AQ2" s="55">
        <v>0</v>
      </c>
      <c r="AR2" s="53">
        <f>IF(ISERROR(BE2*AQ2),"",BE2*AQ2)</f>
        <v>0</v>
      </c>
      <c r="AS2" s="41">
        <v>0</v>
      </c>
      <c r="AT2" s="55">
        <v>0</v>
      </c>
      <c r="AU2" s="53">
        <f t="shared" ref="AU2:AU5" si="4">IF(ISERROR(BE2*AT2),"",BE2*AT2)</f>
        <v>0</v>
      </c>
      <c r="AV2" s="53">
        <v>0</v>
      </c>
      <c r="AW2" s="55">
        <v>0</v>
      </c>
      <c r="AX2" s="53">
        <f>IF(ISERROR(BE2*AW2),"",BE2*AW2)</f>
        <v>0</v>
      </c>
      <c r="AY2" s="53">
        <v>0</v>
      </c>
      <c r="AZ2" s="55">
        <v>0</v>
      </c>
      <c r="BA2" s="53">
        <f>IF(ISERROR(BE2*AZ2),"",BE2*AZ2)</f>
        <v>0</v>
      </c>
      <c r="BB2" s="53">
        <f t="shared" ref="BB2:BB5" si="5">IF(ISERROR(AL2+AN2+AP2+AU2),"",AL2+AN2+AP2+AU2)</f>
        <v>6.1900000000000004E-2</v>
      </c>
      <c r="BC2" s="53">
        <f t="shared" ref="BC2:BC5" si="6">IF(ISERROR(AJ2+BB2),"",AJ2+BB2)</f>
        <v>5.5001384615384614</v>
      </c>
      <c r="BD2" s="56">
        <f t="shared" ref="BD2:BD5" si="7">IF(ISERROR((BE2-BC2)/BE2),"",(BE2-BC2)/BE2)</f>
        <v>0.11144774450105636</v>
      </c>
      <c r="BE2" s="57">
        <v>6.19</v>
      </c>
      <c r="BF2" s="12">
        <v>12.99</v>
      </c>
      <c r="BG2" s="56">
        <f>IF(ISERROR((BF2-BE2)/BF2),"",(BF2-BE2)/BF2)</f>
        <v>0.52347959969207081</v>
      </c>
      <c r="BH2" s="11">
        <v>1824</v>
      </c>
      <c r="BI2" s="53">
        <f>IF(ISERROR(BC2*BH2),"",BC2*BH2)</f>
        <v>10032.252553846154</v>
      </c>
      <c r="BJ2" s="53">
        <f>IF(ISERROR(BE2*BH2),"",BE2*BH2)</f>
        <v>11290.560000000001</v>
      </c>
    </row>
    <row r="3" spans="1:62" ht="105" x14ac:dyDescent="0.25">
      <c r="A3" s="40">
        <v>2</v>
      </c>
      <c r="B3" s="41"/>
      <c r="C3" s="41"/>
      <c r="D3" s="41"/>
      <c r="E3" s="41"/>
      <c r="F3" s="41" t="s">
        <v>62</v>
      </c>
      <c r="G3" s="41" t="s">
        <v>74</v>
      </c>
      <c r="H3" s="42" t="s">
        <v>75</v>
      </c>
      <c r="I3" s="42" t="s">
        <v>65</v>
      </c>
      <c r="J3" s="42" t="s">
        <v>66</v>
      </c>
      <c r="K3" s="42" t="s">
        <v>76</v>
      </c>
      <c r="L3" s="42" t="s">
        <v>68</v>
      </c>
      <c r="M3" s="42" t="s">
        <v>69</v>
      </c>
      <c r="N3" s="41"/>
      <c r="O3" s="43" t="s">
        <v>77</v>
      </c>
      <c r="P3" s="41"/>
      <c r="Q3" s="41" t="s">
        <v>71</v>
      </c>
      <c r="R3" s="44"/>
      <c r="S3" s="45">
        <v>7.95</v>
      </c>
      <c r="T3" s="46">
        <f t="shared" ref="T3:T5" si="8">IF(ISERROR(R3/S3),"",R3/S3)</f>
        <v>0</v>
      </c>
      <c r="U3" s="47">
        <f>'[1]HZ emb400 8.22.2025'!B70</f>
        <v>3.99</v>
      </c>
      <c r="V3" s="48">
        <v>3.85</v>
      </c>
      <c r="W3" s="41" t="s">
        <v>72</v>
      </c>
      <c r="X3" s="49">
        <v>43</v>
      </c>
      <c r="Y3" s="49">
        <v>38</v>
      </c>
      <c r="Z3" s="49">
        <v>66</v>
      </c>
      <c r="AA3" s="45">
        <v>4</v>
      </c>
      <c r="AB3" s="11">
        <v>12</v>
      </c>
      <c r="AC3" s="51">
        <f t="shared" ref="AC3:AC5" si="9">IF(X3="","",X3*Y3*Z3/1000000)</f>
        <v>0.107844</v>
      </c>
      <c r="AD3" s="52">
        <f t="shared" ref="AD3:AD5" si="10">IF(AB3="","",65/AC3*AB3)</f>
        <v>7232.6694113719823</v>
      </c>
      <c r="AE3" s="41">
        <v>2250</v>
      </c>
      <c r="AF3" s="53">
        <f t="shared" ref="AF3:AF5" si="11">IF(ISERROR(AE3/AD3),"",AE3/AD3)</f>
        <v>0.31108846153846154</v>
      </c>
      <c r="AG3" s="41" t="s">
        <v>73</v>
      </c>
      <c r="AH3" s="54">
        <f t="shared" ref="AH3:AH5" si="12">8.5%+20%</f>
        <v>0.28500000000000003</v>
      </c>
      <c r="AI3" s="53">
        <f>IF(ISERROR(U3*AH3),"",U3*AH3)</f>
        <v>1.1371500000000001</v>
      </c>
      <c r="AJ3" s="53">
        <f t="shared" si="0"/>
        <v>5.4382384615384618</v>
      </c>
      <c r="AK3" s="55">
        <v>0.01</v>
      </c>
      <c r="AL3" s="53">
        <f t="shared" si="1"/>
        <v>6.1900000000000004E-2</v>
      </c>
      <c r="AM3" s="55">
        <v>0</v>
      </c>
      <c r="AN3" s="53">
        <f t="shared" si="2"/>
        <v>0</v>
      </c>
      <c r="AO3" s="55">
        <v>0</v>
      </c>
      <c r="AP3" s="53">
        <f t="shared" si="3"/>
        <v>0</v>
      </c>
      <c r="AQ3" s="55">
        <v>0</v>
      </c>
      <c r="AR3" s="53">
        <f t="shared" ref="AR3:AR5" si="13">IF(ISERROR(BE3*AQ3),"",BE3*AQ3)</f>
        <v>0</v>
      </c>
      <c r="AS3" s="41">
        <v>0</v>
      </c>
      <c r="AT3" s="55">
        <v>0</v>
      </c>
      <c r="AU3" s="53">
        <f t="shared" si="4"/>
        <v>0</v>
      </c>
      <c r="AV3" s="53">
        <v>0</v>
      </c>
      <c r="AW3" s="55">
        <v>0</v>
      </c>
      <c r="AX3" s="53">
        <f t="shared" ref="AX3:AX5" si="14">IF(ISERROR(BE3*AW3),"",BE3*AW3)</f>
        <v>0</v>
      </c>
      <c r="AY3" s="53">
        <v>0</v>
      </c>
      <c r="AZ3" s="55">
        <v>0</v>
      </c>
      <c r="BA3" s="53">
        <f t="shared" ref="BA3:BA5" si="15">IF(ISERROR(BE3*AZ3),"",BE3*AZ3)</f>
        <v>0</v>
      </c>
      <c r="BB3" s="53">
        <f t="shared" si="5"/>
        <v>6.1900000000000004E-2</v>
      </c>
      <c r="BC3" s="53">
        <f t="shared" si="6"/>
        <v>5.5001384615384614</v>
      </c>
      <c r="BD3" s="56">
        <f t="shared" si="7"/>
        <v>0.11144774450105636</v>
      </c>
      <c r="BE3" s="57">
        <v>6.19</v>
      </c>
      <c r="BF3" s="12">
        <v>12.99</v>
      </c>
      <c r="BG3" s="56">
        <f t="shared" ref="BG3:BG5" si="16">IF(ISERROR((BF3-BE3)/BF3),"",(BF3-BE3)/BF3)</f>
        <v>0.52347959969207081</v>
      </c>
      <c r="BH3" s="11">
        <v>1824</v>
      </c>
      <c r="BI3" s="53">
        <f t="shared" ref="BI3:BI5" si="17">IF(ISERROR(BC3*BH3),"",BC3*BH3)</f>
        <v>10032.252553846154</v>
      </c>
      <c r="BJ3" s="53">
        <f t="shared" ref="BJ3:BJ5" si="18">IF(ISERROR(BE3*BH3),"",BE3*BH3)</f>
        <v>11290.560000000001</v>
      </c>
    </row>
    <row r="4" spans="1:62" ht="105" x14ac:dyDescent="0.25">
      <c r="A4" s="40">
        <v>3</v>
      </c>
      <c r="B4" s="41"/>
      <c r="C4" s="41"/>
      <c r="D4" s="41"/>
      <c r="E4" s="41"/>
      <c r="F4" s="41" t="s">
        <v>62</v>
      </c>
      <c r="G4" s="41" t="s">
        <v>78</v>
      </c>
      <c r="H4" s="42" t="s">
        <v>64</v>
      </c>
      <c r="I4" s="42" t="s">
        <v>65</v>
      </c>
      <c r="J4" s="42" t="s">
        <v>66</v>
      </c>
      <c r="K4" s="42" t="s">
        <v>76</v>
      </c>
      <c r="L4" s="42" t="s">
        <v>68</v>
      </c>
      <c r="M4" s="42" t="s">
        <v>69</v>
      </c>
      <c r="N4" s="41"/>
      <c r="O4" s="43" t="s">
        <v>79</v>
      </c>
      <c r="P4" s="41"/>
      <c r="Q4" s="41" t="s">
        <v>71</v>
      </c>
      <c r="R4" s="44"/>
      <c r="S4" s="45">
        <v>7.95</v>
      </c>
      <c r="T4" s="46">
        <f t="shared" si="8"/>
        <v>0</v>
      </c>
      <c r="U4" s="47">
        <f>'[1]HZ emb400 8.22.2025'!B70</f>
        <v>3.99</v>
      </c>
      <c r="V4" s="48">
        <v>3.85</v>
      </c>
      <c r="W4" s="41" t="s">
        <v>72</v>
      </c>
      <c r="X4" s="49">
        <v>43</v>
      </c>
      <c r="Y4" s="49">
        <v>38</v>
      </c>
      <c r="Z4" s="49">
        <v>66</v>
      </c>
      <c r="AA4" s="45">
        <v>4</v>
      </c>
      <c r="AB4" s="11">
        <v>12</v>
      </c>
      <c r="AC4" s="51">
        <f t="shared" si="9"/>
        <v>0.107844</v>
      </c>
      <c r="AD4" s="52">
        <f t="shared" si="10"/>
        <v>7232.6694113719823</v>
      </c>
      <c r="AE4" s="41">
        <v>2250</v>
      </c>
      <c r="AF4" s="53">
        <f t="shared" si="11"/>
        <v>0.31108846153846154</v>
      </c>
      <c r="AG4" s="41" t="s">
        <v>73</v>
      </c>
      <c r="AH4" s="54">
        <f t="shared" si="12"/>
        <v>0.28500000000000003</v>
      </c>
      <c r="AI4" s="53">
        <f t="shared" ref="AI4:AI5" si="19">IF(ISERROR(U4*AH4),"",U4*AH4)</f>
        <v>1.1371500000000001</v>
      </c>
      <c r="AJ4" s="53">
        <f t="shared" si="0"/>
        <v>5.4382384615384618</v>
      </c>
      <c r="AK4" s="55">
        <v>0.01</v>
      </c>
      <c r="AL4" s="53">
        <f t="shared" si="1"/>
        <v>6.1900000000000004E-2</v>
      </c>
      <c r="AM4" s="55">
        <v>0</v>
      </c>
      <c r="AN4" s="53">
        <f t="shared" si="2"/>
        <v>0</v>
      </c>
      <c r="AO4" s="55">
        <v>0</v>
      </c>
      <c r="AP4" s="53">
        <f t="shared" si="3"/>
        <v>0</v>
      </c>
      <c r="AQ4" s="55">
        <v>0</v>
      </c>
      <c r="AR4" s="53">
        <f t="shared" si="13"/>
        <v>0</v>
      </c>
      <c r="AS4" s="41">
        <v>0</v>
      </c>
      <c r="AT4" s="55">
        <v>0</v>
      </c>
      <c r="AU4" s="53">
        <f t="shared" si="4"/>
        <v>0</v>
      </c>
      <c r="AV4" s="53">
        <v>0</v>
      </c>
      <c r="AW4" s="55">
        <v>0</v>
      </c>
      <c r="AX4" s="53">
        <f t="shared" si="14"/>
        <v>0</v>
      </c>
      <c r="AY4" s="53">
        <v>0</v>
      </c>
      <c r="AZ4" s="55">
        <v>0</v>
      </c>
      <c r="BA4" s="53">
        <f t="shared" si="15"/>
        <v>0</v>
      </c>
      <c r="BB4" s="53">
        <f t="shared" si="5"/>
        <v>6.1900000000000004E-2</v>
      </c>
      <c r="BC4" s="53">
        <f t="shared" si="6"/>
        <v>5.5001384615384614</v>
      </c>
      <c r="BD4" s="56">
        <f t="shared" si="7"/>
        <v>0.11144774450105636</v>
      </c>
      <c r="BE4" s="57">
        <v>6.19</v>
      </c>
      <c r="BF4" s="12">
        <v>12.99</v>
      </c>
      <c r="BG4" s="56">
        <f t="shared" si="16"/>
        <v>0.52347959969207081</v>
      </c>
      <c r="BH4" s="11">
        <v>1824</v>
      </c>
      <c r="BI4" s="53">
        <f t="shared" si="17"/>
        <v>10032.252553846154</v>
      </c>
      <c r="BJ4" s="53">
        <f t="shared" si="18"/>
        <v>11290.560000000001</v>
      </c>
    </row>
    <row r="5" spans="1:62" ht="105" x14ac:dyDescent="0.25">
      <c r="A5" s="40">
        <v>4</v>
      </c>
      <c r="B5" s="41"/>
      <c r="C5" s="41"/>
      <c r="D5" s="41"/>
      <c r="E5" s="41"/>
      <c r="F5" s="41" t="s">
        <v>62</v>
      </c>
      <c r="G5" s="41" t="s">
        <v>80</v>
      </c>
      <c r="H5" s="42" t="s">
        <v>81</v>
      </c>
      <c r="I5" s="42" t="s">
        <v>65</v>
      </c>
      <c r="J5" s="42" t="s">
        <v>66</v>
      </c>
      <c r="K5" s="42" t="s">
        <v>76</v>
      </c>
      <c r="L5" s="42" t="s">
        <v>68</v>
      </c>
      <c r="M5" s="42" t="s">
        <v>69</v>
      </c>
      <c r="N5" s="41"/>
      <c r="O5" s="43" t="s">
        <v>82</v>
      </c>
      <c r="P5" s="41"/>
      <c r="Q5" s="41" t="s">
        <v>71</v>
      </c>
      <c r="R5" s="44"/>
      <c r="S5" s="45">
        <v>7.95</v>
      </c>
      <c r="T5" s="46">
        <f t="shared" si="8"/>
        <v>0</v>
      </c>
      <c r="U5" s="47">
        <f>'[1]HZ emb400 8.22.2025'!B70</f>
        <v>3.99</v>
      </c>
      <c r="V5" s="48">
        <v>3.85</v>
      </c>
      <c r="W5" s="41" t="s">
        <v>72</v>
      </c>
      <c r="X5" s="49">
        <v>43</v>
      </c>
      <c r="Y5" s="49">
        <v>38</v>
      </c>
      <c r="Z5" s="49">
        <v>66</v>
      </c>
      <c r="AA5" s="45">
        <v>4</v>
      </c>
      <c r="AB5" s="11">
        <v>12</v>
      </c>
      <c r="AC5" s="51">
        <f t="shared" si="9"/>
        <v>0.107844</v>
      </c>
      <c r="AD5" s="52">
        <f t="shared" si="10"/>
        <v>7232.6694113719823</v>
      </c>
      <c r="AE5" s="41">
        <v>2250</v>
      </c>
      <c r="AF5" s="53">
        <f t="shared" si="11"/>
        <v>0.31108846153846154</v>
      </c>
      <c r="AG5" s="41" t="s">
        <v>73</v>
      </c>
      <c r="AH5" s="54">
        <f t="shared" si="12"/>
        <v>0.28500000000000003</v>
      </c>
      <c r="AI5" s="53">
        <f t="shared" si="19"/>
        <v>1.1371500000000001</v>
      </c>
      <c r="AJ5" s="53">
        <f t="shared" si="0"/>
        <v>5.4382384615384618</v>
      </c>
      <c r="AK5" s="55">
        <v>0.01</v>
      </c>
      <c r="AL5" s="53">
        <f t="shared" si="1"/>
        <v>6.1900000000000004E-2</v>
      </c>
      <c r="AM5" s="55">
        <v>0</v>
      </c>
      <c r="AN5" s="53">
        <f t="shared" si="2"/>
        <v>0</v>
      </c>
      <c r="AO5" s="55">
        <v>0</v>
      </c>
      <c r="AP5" s="53">
        <f t="shared" si="3"/>
        <v>0</v>
      </c>
      <c r="AQ5" s="55">
        <v>0</v>
      </c>
      <c r="AR5" s="53">
        <f t="shared" si="13"/>
        <v>0</v>
      </c>
      <c r="AS5" s="41">
        <v>0</v>
      </c>
      <c r="AT5" s="55">
        <v>0</v>
      </c>
      <c r="AU5" s="53">
        <f t="shared" si="4"/>
        <v>0</v>
      </c>
      <c r="AV5" s="53">
        <v>0</v>
      </c>
      <c r="AW5" s="55">
        <v>0</v>
      </c>
      <c r="AX5" s="53">
        <f t="shared" si="14"/>
        <v>0</v>
      </c>
      <c r="AY5" s="53">
        <v>0</v>
      </c>
      <c r="AZ5" s="55">
        <v>0</v>
      </c>
      <c r="BA5" s="53">
        <f t="shared" si="15"/>
        <v>0</v>
      </c>
      <c r="BB5" s="53">
        <f t="shared" si="5"/>
        <v>6.1900000000000004E-2</v>
      </c>
      <c r="BC5" s="53">
        <f t="shared" si="6"/>
        <v>5.5001384615384614</v>
      </c>
      <c r="BD5" s="56">
        <f t="shared" si="7"/>
        <v>0.11144774450105636</v>
      </c>
      <c r="BE5" s="57">
        <v>6.19</v>
      </c>
      <c r="BF5" s="12">
        <v>12.99</v>
      </c>
      <c r="BG5" s="56">
        <f t="shared" si="16"/>
        <v>0.52347959969207081</v>
      </c>
      <c r="BH5" s="11">
        <v>1824</v>
      </c>
      <c r="BI5" s="53">
        <f t="shared" si="17"/>
        <v>10032.252553846154</v>
      </c>
      <c r="BJ5" s="53">
        <f t="shared" si="18"/>
        <v>11290.560000000001</v>
      </c>
    </row>
  </sheetData>
  <sheetProtection insertRows="0" deleteRows="0" sort="0"/>
  <protectedRanges>
    <protectedRange sqref="N2:N5 P2:U5 AQ1:AR1 AV1 AY1 A6:J244 L6:BA244 BF2:BH5 A2:E5 G2:G5 W2:W5 AC2:AF5 AI2:BD5" name="Range1"/>
    <protectedRange sqref="K6:K249" name="Range1_1"/>
    <protectedRange sqref="F2:F5" name="Range1_2"/>
    <protectedRange sqref="H2:J5 L2:M5" name="Range1_3"/>
    <protectedRange sqref="K2:K5" name="Range1_1_1"/>
    <protectedRange sqref="V2:V5" name="Range1_3_1"/>
    <protectedRange sqref="X2:AB5" name="Range1_4"/>
    <protectedRange sqref="AG2:AH5" name="Range1_2_1"/>
  </protectedRanges>
  <phoneticPr fontId="3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[1]ValueSelection!#REF!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Q2:Q5</xm:sqref>
        </x14:dataValidation>
        <x14:dataValidation type="list" allowBlank="1" showInputMessage="1" showErrorMessage="1">
          <x14:formula1>
            <xm:f>[1]Data!#REF!</xm:f>
          </x14:formula1>
          <xm:sqref>W2:W5</xm:sqref>
        </x14:dataValidation>
        <x14:dataValidation type="list" allowBlank="1" showInputMessage="1" showErrorMessage="1">
          <x14:formula1>
            <xm:f>[1]ValueSelection!#REF!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2025-12-11T09:58:28Z</dcterms:created>
  <dcterms:modified xsi:type="dcterms:W3CDTF">2025-12-11T09:59:06Z</dcterms:modified>
</cp:coreProperties>
</file>