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C3B73F18-7A88-454A-8FDC-3D7714530D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[5]Sheet1!$DW$2:$DW$3</definedName>
    <definedName name="categoryfinal">'[6]Import Quote Sheet'!$A$90:$A$190</definedName>
    <definedName name="chargeback">'[1]other data'!$B$2:$B$6</definedName>
    <definedName name="colour">[5]Sheet1!$EH$2:$EH$3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[7]Mapping!$AR$2:$AR$84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[8]Info!$F$3:$F$5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[9]Costs!$J$11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'[6]Import Quote Sheet'!$B$90:$B$123</definedName>
    <definedName name="foam">[5]Sheet1!$EC$2:$EC$3</definedName>
    <definedName name="FOBCostPerPiece">#REF!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[5]Sheet1!$DS$2:$DS$2</definedName>
    <definedName name="LicensedProduct_Range">[2]Mapping!$AF$2:$AF$3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'[4]customer quote sheet'!$L$102:$L$131</definedName>
    <definedName name="PDQList">'[4]customer quote sheet'!$AR$1:$AR$24</definedName>
    <definedName name="PkgFormat">[8]Info!$E$2:$E$49</definedName>
    <definedName name="po_type">'[1]other data'!$AU$2:$AU$11</definedName>
    <definedName name="PORT_IFF">[10]a!$A$10:$B$35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[11]Q1!$C$38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[12]Mapping!$D$2:$D$53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[5]Sheet1!$EG$2:$EG$3</definedName>
    <definedName name="YNE">'[1]other data'!$BB$2:$BB$5</definedName>
    <definedName name="YNES">'[1]other data'!$BR$2:$BR$6</definedName>
    <definedName name="阿萨德股份">[12]Mapping!$AN$2:$AN$9</definedName>
    <definedName name="先说说">[13]Mapping!$D$2:$D$53</definedName>
    <definedName name="正确">[5]Sheet1!$EA$2:$EA$3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" i="5" l="1"/>
  <c r="AE3" i="5" s="1"/>
  <c r="AZ3" i="5" l="1"/>
  <c r="AS3" i="5"/>
  <c r="AQ3" i="5"/>
  <c r="AO3" i="5"/>
  <c r="AM3" i="5"/>
  <c r="AG3" i="5"/>
  <c r="AJ3" i="5"/>
  <c r="AZ2" i="5"/>
  <c r="BA2" i="5" s="1"/>
  <c r="AS2" i="5"/>
  <c r="AQ2" i="5"/>
  <c r="AO2" i="5"/>
  <c r="AM2" i="5"/>
  <c r="AD2" i="5"/>
  <c r="AJ2" i="5"/>
  <c r="AE2" i="5" l="1"/>
  <c r="AG2" i="5" s="1"/>
  <c r="AK2" i="5" s="1"/>
  <c r="AK3" i="5"/>
  <c r="AT3" i="5"/>
  <c r="BC2" i="5"/>
  <c r="BC3" i="5"/>
  <c r="BA3" i="5"/>
  <c r="AT2" i="5"/>
  <c r="AU3" i="5" l="1"/>
  <c r="AV3" i="5" s="1"/>
  <c r="AU2" i="5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60130E90-E1D5-4C27-BE45-D5DE35D051C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15B2AF-A8B1-48D9-AC22-A401D09BDF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61D57F27-6A3F-4E0A-B704-9DF86BB4AEF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CB6106E4-4CFE-424F-B110-DA99E9CED169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J1" authorId="0" shapeId="0" xr:uid="{D76CE087-E412-498E-8976-81E522D4CA7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19BA3174-B933-4A78-B2D5-E6E3FAB572DD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M1" authorId="0" shapeId="0" xr:uid="{F278DFE3-3617-4E80-8CB9-C1EF16B2F94D}">
      <text>
        <r>
          <rPr>
            <sz val="11"/>
            <rFont val="Calibri"/>
            <family val="2"/>
          </rPr>
          <t>[JLA FOB CA/GA Price Quote (Formula)]*[Load %]</t>
        </r>
      </text>
    </comment>
    <comment ref="AO1" authorId="0" shapeId="0" xr:uid="{3E724177-3C71-4FC6-9775-66D5F3827FD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 xr:uid="{33053575-D110-44D4-AF24-6CBEE988A1CB}">
      <text>
        <r>
          <rPr>
            <sz val="11"/>
            <rFont val="Calibri"/>
            <family val="2"/>
          </rPr>
          <t>[JLA FOB CA/GA Price Quote (Formula)]*[Fuel Charge %]</t>
        </r>
      </text>
    </comment>
    <comment ref="AS1" authorId="0" shapeId="0" xr:uid="{FCA67027-32F8-4AF0-83D7-4538BDC6A871}">
      <text>
        <r>
          <rPr>
            <sz val="11"/>
            <rFont val="Calibri"/>
            <family val="2"/>
          </rPr>
          <t>[JLA FOB CA/GA Price Quote (Formula)]*[OOD %]</t>
        </r>
      </text>
    </comment>
    <comment ref="AT1" authorId="0" shapeId="0" xr:uid="{BFEA25DF-5160-4B28-B86C-86073E70935D}">
      <text>
        <r>
          <rPr>
            <sz val="11"/>
            <rFont val="Calibri"/>
            <family val="2"/>
          </rPr>
          <t>[Load $]+[Warehouse Charge $]+[Fuel Charge $]+[OOD $]</t>
        </r>
      </text>
    </comment>
    <comment ref="AU1" authorId="0" shapeId="0" xr:uid="{2C43A307-C1F0-46A2-8E48-28D69210C95B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72B95DE9-DE4B-4E56-9DD3-640CAC4AFB2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245F6243-D4E2-4289-9C47-48EDE11B741D}">
      <text>
        <r>
          <rPr>
            <sz val="11"/>
            <rFont val="Calibri"/>
            <family val="2"/>
          </rPr>
          <t>[JLA FOB CA/GA Price Quote (Value)]*(1+[Inland Freight Factor %])</t>
        </r>
      </text>
    </comment>
    <comment ref="BA1" authorId="0" shapeId="0" xr:uid="{B295D69D-CEB4-4537-80A2-953B31955584}">
      <text>
        <r>
          <rPr>
            <sz val="11"/>
            <rFont val="Calibri"/>
            <family val="2"/>
          </rPr>
          <t>[JLA FOB CA Price Quote (Value)]+2.5</t>
        </r>
      </text>
    </comment>
    <comment ref="BC1" authorId="0" shapeId="0" xr:uid="{DA592A6A-9E90-43A1-94EE-B2AA28683E0F}">
      <text>
        <r>
          <rPr>
            <sz val="11"/>
            <rFont val="Calibri"/>
            <family val="2"/>
          </rPr>
          <t>([Suggested Retail Price]-[JLA LDP Price plus Freight Factor $])/[Suggested Retail Price]</t>
        </r>
      </text>
    </comment>
  </commentList>
</comments>
</file>

<file path=xl/sharedStrings.xml><?xml version="1.0" encoding="utf-8"?>
<sst xmlns="http://schemas.openxmlformats.org/spreadsheetml/2006/main" count="85" uniqueCount="71">
  <si>
    <t>Brand</t>
  </si>
  <si>
    <t>Package Type</t>
  </si>
  <si>
    <t>Licensor</t>
  </si>
  <si>
    <t>Normal</t>
  </si>
  <si>
    <t>Mainstays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</si>
  <si>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</si>
  <si>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</si>
  <si>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</si>
  <si>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</si>
  <si>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</si>
  <si>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</si>
  <si>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</si>
  <si>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</si>
  <si>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</si>
  <si>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</si>
  <si>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</si>
  <si>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</si>
  <si>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</si>
  <si>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</si>
  <si>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</si>
  <si>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</si>
  <si>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</si>
  <si>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</si>
  <si>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</si>
  <si>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</si>
  <si>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</si>
  <si>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</si>
  <si>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</si>
  <si>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</si>
  <si>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</si>
  <si>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</si>
  <si>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</si>
  <si>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</si>
  <si>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%</t>
  </si>
  <si>
    <t>Load $</t>
  </si>
  <si>
    <t>Warehouse Charge %</t>
  </si>
  <si>
    <t>Warehouse Charge $</t>
  </si>
  <si>
    <t>Fuel Charge %</t>
  </si>
  <si>
    <t>Fuel Charge $</t>
  </si>
  <si>
    <t>OOD %</t>
  </si>
  <si>
    <t>OOD $</t>
  </si>
  <si>
    <t>Total Load $</t>
  </si>
  <si>
    <t>LDP Cost with Load $</t>
  </si>
  <si>
    <t>JLA LDP MU%</t>
  </si>
  <si>
    <t>JLA FOB CA/GA Price Quote (Value)</t>
  </si>
  <si>
    <t>Inland Freight Factor %</t>
  </si>
  <si>
    <t>JLA LDP Price plus Freight Factor $</t>
  </si>
  <si>
    <t>DSV Cost</t>
  </si>
  <si>
    <t>Suggested Retail Price</t>
  </si>
  <si>
    <t>Retail Markup %</t>
  </si>
  <si>
    <t>Product Category</t>
  </si>
  <si>
    <t>Carton Gross Weight (kg)</t>
  </si>
  <si>
    <t>Description-Short</t>
  </si>
  <si>
    <t>Unit of Measure</t>
  </si>
  <si>
    <t>Set</t>
  </si>
  <si>
    <t>COMFORTER (SET)</t>
  </si>
  <si>
    <t>Material-Short</t>
  </si>
  <si>
    <t>Additional Customer Price</t>
  </si>
  <si>
    <t xml:space="preserve">Puff comforter  set </t>
  </si>
  <si>
    <t xml:space="preserve">Comforter and sham: 150gsm 50% recycle polyester 50% polyester seersucker solid and  50% recycled polyester, 50%polyester 85gsm microfiber solid back. 6 oz/sqyd  poly fill.            </t>
  </si>
  <si>
    <t xml:space="preserve">Face: 100% polyester, Back: 100%polyester </t>
  </si>
  <si>
    <t xml:space="preserve">Full/QUEEN Comforter: 88x92 Shams: 20x26"(2)                                                                                                 </t>
  </si>
  <si>
    <t xml:space="preserve">KING Comforter: 104x92
Shams:20x36(2)                                                                                                                                              
</t>
  </si>
  <si>
    <t>9404.40.9022</t>
  </si>
  <si>
    <t xml:space="preserve">Soft Silver </t>
  </si>
  <si>
    <t xml:space="preserve">Factory </t>
  </si>
  <si>
    <t>YAO XIN</t>
  </si>
  <si>
    <t>MS5644409622-01</t>
  </si>
  <si>
    <t>MS5644409622-02</t>
  </si>
  <si>
    <t>022164675542</t>
    <phoneticPr fontId="9" type="noConversion"/>
  </si>
  <si>
    <t>022164675559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</si>
</sst>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0"/>
      <name val="Verdana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17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8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80" fontId="1" fillId="5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horizontal="center" wrapText="1"/>
    </xf>
    <xf numFmtId="179" fontId="6" fillId="5" borderId="1" xfId="1" applyNumberFormat="1" applyFont="1" applyFill="1" applyBorder="1" applyAlignment="1">
      <alignment wrapText="1"/>
    </xf>
    <xf numFmtId="179" fontId="1" fillId="7" borderId="1" xfId="0" applyNumberFormat="1" applyFont="1" applyFill="1" applyBorder="1" applyAlignment="1">
      <alignment horizontal="center" wrapText="1"/>
    </xf>
    <xf numFmtId="179" fontId="1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10" fontId="1" fillId="0" borderId="1" xfId="0" applyNumberFormat="1" applyFont="1" applyBorder="1" applyAlignment="1">
      <alignment horizontal="center" wrapText="1"/>
    </xf>
    <xf numFmtId="179" fontId="6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4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79" fontId="0" fillId="2" borderId="1" xfId="5" applyNumberFormat="1" applyFont="1" applyFill="1" applyBorder="1" applyAlignment="1">
      <alignment wrapText="1"/>
    </xf>
    <xf numFmtId="10" fontId="0" fillId="2" borderId="2" xfId="5" applyNumberFormat="1" applyFont="1" applyFill="1" applyBorder="1" applyAlignment="1">
      <alignment wrapText="1"/>
    </xf>
    <xf numFmtId="2" fontId="1" fillId="0" borderId="1" xfId="6" applyNumberFormat="1" applyFont="1" applyBorder="1" applyAlignment="1">
      <alignment horizontal="center" wrapText="1"/>
    </xf>
    <xf numFmtId="0" fontId="1" fillId="6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1" fontId="0" fillId="0" borderId="0" xfId="0" applyNumberFormat="1" applyAlignment="1">
      <alignment wrapText="1"/>
    </xf>
    <xf numFmtId="181" fontId="1" fillId="0" borderId="1" xfId="0" applyNumberFormat="1" applyFont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2" fontId="0" fillId="0" borderId="0" xfId="0" applyNumberFormat="1" applyAlignment="1">
      <alignment wrapText="1"/>
    </xf>
    <xf numFmtId="182" fontId="6" fillId="0" borderId="1" xfId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179" fontId="6" fillId="3" borderId="1" xfId="1" applyNumberFormat="1" applyFont="1" applyFill="1" applyBorder="1" applyAlignment="1">
      <alignment wrapText="1"/>
    </xf>
    <xf numFmtId="179" fontId="1" fillId="3" borderId="1" xfId="0" applyNumberFormat="1" applyFont="1" applyFill="1" applyBorder="1" applyAlignment="1">
      <alignment horizontal="center" wrapText="1"/>
    </xf>
    <xf numFmtId="179" fontId="6" fillId="3" borderId="2" xfId="1" applyNumberFormat="1" applyFont="1" applyFill="1" applyBorder="1" applyAlignment="1">
      <alignment wrapText="1"/>
    </xf>
    <xf numFmtId="179" fontId="4" fillId="3" borderId="1" xfId="1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0" fillId="0" borderId="1" xfId="0" applyBorder="1" applyAlignment="1">
      <alignment vertical="top" wrapText="1"/>
    </xf>
    <xf numFmtId="0" fontId="1" fillId="3" borderId="1" xfId="6" applyFont="1" applyFill="1" applyBorder="1" applyAlignment="1">
      <alignment horizontal="center" wrapText="1"/>
    </xf>
    <xf numFmtId="0" fontId="2" fillId="0" borderId="1" xfId="0" quotePrefix="1" applyFont="1" applyBorder="1" applyAlignment="1">
      <alignment wrapText="1"/>
    </xf>
  </cellXfs>
  <cellStyles count="8">
    <cellStyle name="Currency 2" xfId="4" xr:uid="{5A87DF54-3FAE-4E21-9498-D1AC49ACFEB4}"/>
    <cellStyle name="Normal 2" xfId="6" xr:uid="{1F506DC6-2F7E-4AFE-BC9E-64365150AC9F}"/>
    <cellStyle name="Normal 2 18 2" xfId="1" xr:uid="{1BA08453-9F65-454B-A4A0-7177E70831F2}"/>
    <cellStyle name="Normal 3" xfId="7" xr:uid="{746C84F7-733D-4878-82DA-EB9289AE2137}"/>
    <cellStyle name="Percent 2" xfId="5" xr:uid="{55E75F94-0692-47A8-8DEC-E063032D9073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3458-8EDB-4761-8358-6F9A700F82C0}">
  <dimension ref="A1:BC3"/>
  <sheetViews>
    <sheetView tabSelected="1" topLeftCell="G1" workbookViewId="0">
      <selection activeCell="J12" sqref="J12"/>
    </sheetView>
  </sheetViews>
  <sheetFormatPr defaultColWidth="9.28515625" defaultRowHeight="15"/>
  <cols>
    <col min="1" max="1" width="10.28515625" style="3" customWidth="1"/>
    <col min="2" max="2" width="15.5703125" style="2" customWidth="1"/>
    <col min="3" max="3" width="8.42578125" style="2" customWidth="1"/>
    <col min="4" max="4" width="12.28515625" style="2" customWidth="1"/>
    <col min="5" max="5" width="14.28515625" style="2" customWidth="1"/>
    <col min="6" max="6" width="11.28515625" style="2" customWidth="1"/>
    <col min="7" max="7" width="11.5703125" style="2" customWidth="1"/>
    <col min="8" max="8" width="16.7109375" style="2" customWidth="1"/>
    <col min="9" max="9" width="18.85546875" style="2" customWidth="1"/>
    <col min="10" max="10" width="32.7109375" style="2" customWidth="1"/>
    <col min="11" max="11" width="21.140625" style="46" customWidth="1"/>
    <col min="12" max="12" width="23.7109375" style="2" customWidth="1"/>
    <col min="13" max="13" width="10.7109375" style="2" customWidth="1"/>
    <col min="14" max="14" width="6.28515625" style="2" customWidth="1"/>
    <col min="15" max="15" width="18.5703125" style="2" customWidth="1"/>
    <col min="16" max="16" width="12.85546875" style="2" customWidth="1"/>
    <col min="17" max="17" width="5.7109375" style="2" customWidth="1"/>
    <col min="18" max="18" width="9.71093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28515625" style="2" customWidth="1"/>
    <col min="25" max="25" width="8.28515625" style="39" customWidth="1"/>
    <col min="26" max="26" width="8.7109375" style="39" customWidth="1"/>
    <col min="27" max="27" width="7.28515625" style="39" customWidth="1"/>
    <col min="28" max="28" width="9" style="5" customWidth="1"/>
    <col min="29" max="29" width="6.28515625" style="7" customWidth="1"/>
    <col min="30" max="30" width="10" style="43" customWidth="1"/>
    <col min="31" max="31" width="9.7109375" style="7" customWidth="1"/>
    <col min="32" max="32" width="7.7109375" style="2" customWidth="1"/>
    <col min="33" max="33" width="8.85546875" style="6" customWidth="1"/>
    <col min="34" max="34" width="13.7109375" style="2" customWidth="1"/>
    <col min="35" max="35" width="8.42578125" style="8" customWidth="1"/>
    <col min="36" max="36" width="9" style="6" customWidth="1"/>
    <col min="37" max="37" width="7.85546875" style="8" customWidth="1"/>
    <col min="38" max="38" width="9.28515625" style="6" customWidth="1"/>
    <col min="39" max="39" width="9.7109375" style="8" customWidth="1"/>
    <col min="40" max="40" width="10" style="6" customWidth="1"/>
    <col min="41" max="41" width="9.5703125" style="6" customWidth="1"/>
    <col min="42" max="42" width="11.7109375" style="8" customWidth="1"/>
    <col min="43" max="43" width="7.140625" style="8" customWidth="1"/>
    <col min="44" max="44" width="7.7109375" style="8" customWidth="1"/>
    <col min="45" max="45" width="9.7109375" style="6" customWidth="1"/>
    <col min="46" max="46" width="12.28515625" style="6" customWidth="1"/>
    <col min="47" max="48" width="9.28515625" style="2" customWidth="1"/>
    <col min="49" max="49" width="9.28515625" style="8"/>
    <col min="50" max="50" width="10.28515625" style="6" customWidth="1"/>
    <col min="51" max="52" width="9.28515625" style="6"/>
    <col min="53" max="53" width="9.28515625" style="2"/>
    <col min="54" max="54" width="9.28515625" style="6"/>
    <col min="55" max="16384" width="9.28515625" style="2"/>
  </cols>
  <sheetData>
    <row r="1" spans="1:55" ht="75" customHeight="1">
      <c r="A1" s="10" t="s">
        <v>5</v>
      </c>
      <c r="B1" s="10" t="s">
        <v>6</v>
      </c>
      <c r="C1" s="37" t="s">
        <v>7</v>
      </c>
      <c r="D1" s="38" t="s">
        <v>0</v>
      </c>
      <c r="E1" s="38" t="s">
        <v>2</v>
      </c>
      <c r="F1" s="12" t="s">
        <v>50</v>
      </c>
      <c r="G1" s="37" t="s">
        <v>8</v>
      </c>
      <c r="H1" s="11" t="s">
        <v>9</v>
      </c>
      <c r="I1" s="36" t="s">
        <v>52</v>
      </c>
      <c r="J1" s="11" t="s">
        <v>10</v>
      </c>
      <c r="K1" s="36" t="s">
        <v>56</v>
      </c>
      <c r="L1" s="11" t="s">
        <v>11</v>
      </c>
      <c r="M1" s="11" t="s">
        <v>12</v>
      </c>
      <c r="N1" s="37" t="s">
        <v>13</v>
      </c>
      <c r="O1" s="37" t="s">
        <v>14</v>
      </c>
      <c r="P1" s="37" t="s">
        <v>15</v>
      </c>
      <c r="Q1" s="36" t="s">
        <v>53</v>
      </c>
      <c r="R1" s="55" t="s">
        <v>65</v>
      </c>
      <c r="S1" s="13" t="s">
        <v>16</v>
      </c>
      <c r="T1" s="14" t="s">
        <v>17</v>
      </c>
      <c r="U1" s="15" t="s">
        <v>18</v>
      </c>
      <c r="V1" s="16" t="s">
        <v>19</v>
      </c>
      <c r="W1" s="17" t="s">
        <v>20</v>
      </c>
      <c r="X1" s="18" t="s">
        <v>1</v>
      </c>
      <c r="Y1" s="40" t="s">
        <v>21</v>
      </c>
      <c r="Z1" s="40" t="s">
        <v>22</v>
      </c>
      <c r="AA1" s="40" t="s">
        <v>23</v>
      </c>
      <c r="AB1" s="35" t="s">
        <v>51</v>
      </c>
      <c r="AC1" s="19" t="s">
        <v>24</v>
      </c>
      <c r="AD1" s="44" t="s">
        <v>25</v>
      </c>
      <c r="AE1" s="20" t="s">
        <v>26</v>
      </c>
      <c r="AF1" s="21" t="s">
        <v>27</v>
      </c>
      <c r="AG1" s="20" t="s">
        <v>28</v>
      </c>
      <c r="AH1" s="10" t="s">
        <v>29</v>
      </c>
      <c r="AI1" s="22" t="s">
        <v>30</v>
      </c>
      <c r="AJ1" s="23" t="s">
        <v>31</v>
      </c>
      <c r="AK1" s="23" t="s">
        <v>32</v>
      </c>
      <c r="AL1" s="21" t="s">
        <v>33</v>
      </c>
      <c r="AM1" s="23" t="s">
        <v>34</v>
      </c>
      <c r="AN1" s="21" t="s">
        <v>35</v>
      </c>
      <c r="AO1" s="23" t="s">
        <v>36</v>
      </c>
      <c r="AP1" s="42" t="s">
        <v>37</v>
      </c>
      <c r="AQ1" s="23" t="s">
        <v>38</v>
      </c>
      <c r="AR1" s="42" t="s">
        <v>39</v>
      </c>
      <c r="AS1" s="23" t="s">
        <v>40</v>
      </c>
      <c r="AT1" s="23" t="s">
        <v>41</v>
      </c>
      <c r="AU1" s="23" t="s">
        <v>42</v>
      </c>
      <c r="AV1" s="23" t="s">
        <v>43</v>
      </c>
      <c r="AW1" s="53" t="s">
        <v>44</v>
      </c>
      <c r="AX1" s="51" t="s">
        <v>57</v>
      </c>
      <c r="AY1" s="52" t="s">
        <v>45</v>
      </c>
      <c r="AZ1" s="48" t="s">
        <v>46</v>
      </c>
      <c r="BA1" s="48" t="s">
        <v>47</v>
      </c>
      <c r="BB1" s="49" t="s">
        <v>48</v>
      </c>
      <c r="BC1" s="50" t="s">
        <v>49</v>
      </c>
    </row>
    <row r="2" spans="1:55" ht="30" customHeight="1">
      <c r="A2" s="24">
        <v>2</v>
      </c>
      <c r="B2" s="1"/>
      <c r="C2" s="1"/>
      <c r="D2" s="1" t="s">
        <v>4</v>
      </c>
      <c r="E2" s="1"/>
      <c r="F2" s="1" t="s">
        <v>55</v>
      </c>
      <c r="G2" s="1" t="s">
        <v>58</v>
      </c>
      <c r="H2" s="1" t="s">
        <v>58</v>
      </c>
      <c r="I2" s="1" t="s">
        <v>58</v>
      </c>
      <c r="J2" s="54" t="s">
        <v>59</v>
      </c>
      <c r="K2" s="47" t="s">
        <v>60</v>
      </c>
      <c r="L2" s="1" t="s">
        <v>61</v>
      </c>
      <c r="M2" s="1" t="s">
        <v>64</v>
      </c>
      <c r="N2" s="1"/>
      <c r="O2" s="1" t="s">
        <v>67</v>
      </c>
      <c r="P2" s="56" t="s">
        <v>69</v>
      </c>
      <c r="Q2" s="1" t="s">
        <v>54</v>
      </c>
      <c r="R2" s="1" t="s">
        <v>66</v>
      </c>
      <c r="S2" s="25">
        <v>74.5</v>
      </c>
      <c r="T2" s="26">
        <v>8.1</v>
      </c>
      <c r="U2" s="27">
        <v>9.1999999999999993</v>
      </c>
      <c r="V2" s="9">
        <v>9.1999999999999993</v>
      </c>
      <c r="W2" s="9"/>
      <c r="X2" s="1" t="s">
        <v>3</v>
      </c>
      <c r="Y2" s="41">
        <v>46</v>
      </c>
      <c r="Z2" s="41">
        <v>32</v>
      </c>
      <c r="AA2" s="41">
        <v>26</v>
      </c>
      <c r="AB2" s="26">
        <v>2</v>
      </c>
      <c r="AC2" s="28">
        <v>1</v>
      </c>
      <c r="AD2" s="45">
        <f t="shared" ref="AD2" si="0">IF(Y2="","",Y2*Z2*AA2/1000000)</f>
        <v>3.7999999999999999E-2</v>
      </c>
      <c r="AE2" s="29">
        <f>IF(AC2="","",65/AD2*AC2)</f>
        <v>1711</v>
      </c>
      <c r="AF2" s="1">
        <v>3600</v>
      </c>
      <c r="AG2" s="30">
        <f t="shared" ref="AG2:AG3" si="1">IF(ISERROR(AF2/AE2),"",AF2/AE2)</f>
        <v>2.1</v>
      </c>
      <c r="AH2" s="1" t="s">
        <v>63</v>
      </c>
      <c r="AI2" s="31">
        <v>0.32800000000000001</v>
      </c>
      <c r="AJ2" s="30">
        <f>IF(ISERROR(V2*AI2),"",V2*AI2)</f>
        <v>3.02</v>
      </c>
      <c r="AK2" s="30">
        <f t="shared" ref="AK2:AK3" si="2">IF(ISERROR(V2+AG2+AJ2),"",V2+AG2+AJ2)</f>
        <v>14.32</v>
      </c>
      <c r="AL2" s="31">
        <v>2.5000000000000001E-2</v>
      </c>
      <c r="AM2" s="30">
        <f t="shared" ref="AM2:AM3" si="3">IF(ISERROR(AW2*AL2),"",AW2*AL2)</f>
        <v>0.49</v>
      </c>
      <c r="AN2" s="31">
        <v>0.06</v>
      </c>
      <c r="AO2" s="30">
        <f t="shared" ref="AO2:AO3" si="4">IF(ISERROR(AW2*AN2),"",AW2*AN2)</f>
        <v>1.18</v>
      </c>
      <c r="AP2" s="31">
        <v>1.4999999999999999E-2</v>
      </c>
      <c r="AQ2" s="30">
        <f t="shared" ref="AQ2:AQ3" si="5">IF(ISERROR(AW2*AP2),"",AW2*AP2)</f>
        <v>0.3</v>
      </c>
      <c r="AR2" s="31"/>
      <c r="AS2" s="30">
        <f t="shared" ref="AS2:AS3" si="6">IF(ISERROR(AW2*AR2),"",AW2*AR2)</f>
        <v>0</v>
      </c>
      <c r="AT2" s="30">
        <f t="shared" ref="AT2:AT3" si="7">IF(ISERROR(AM2+AO2+AQ2+AS2),"",AM2+AO2+AQ2+AS2)</f>
        <v>1.97</v>
      </c>
      <c r="AU2" s="30">
        <f t="shared" ref="AU2:AU3" si="8">IF(ISERROR(AK2+AT2),"",AK2+AT2)</f>
        <v>16.29</v>
      </c>
      <c r="AV2" s="32">
        <f t="shared" ref="AV2:AV3" si="9">IF(ISERROR((AW2-AU2)/AW2),"",(AW2-AU2)/AW2)</f>
        <v>0.17349999999999999</v>
      </c>
      <c r="AW2" s="9">
        <v>19.71</v>
      </c>
      <c r="AX2" s="9"/>
      <c r="AY2" s="31">
        <v>7.0999999999999994E-2</v>
      </c>
      <c r="AZ2" s="30">
        <f t="shared" ref="AZ2:AZ3" si="10">IF(ISERROR(AW2*(1+AY2)),"",AW2*(1+AY2))</f>
        <v>21.11</v>
      </c>
      <c r="BA2" s="33">
        <f>IF(ISERROR(AZ2+2.5),"",AZ2+2.5)</f>
        <v>23.61</v>
      </c>
      <c r="BB2" s="9">
        <v>38.520000000000003</v>
      </c>
      <c r="BC2" s="34">
        <f t="shared" ref="BC2:BC3" si="11">IF(ISERROR((BB2-AZ2)/BB2),"",(BB2-AZ2)/BB2)</f>
        <v>0.45200000000000001</v>
      </c>
    </row>
    <row r="3" spans="1:55" ht="30" customHeight="1">
      <c r="A3" s="24">
        <v>3</v>
      </c>
      <c r="B3" s="1"/>
      <c r="C3" s="1"/>
      <c r="D3" s="1" t="s">
        <v>4</v>
      </c>
      <c r="E3" s="1"/>
      <c r="F3" s="1" t="s">
        <v>55</v>
      </c>
      <c r="G3" s="1" t="s">
        <v>58</v>
      </c>
      <c r="H3" s="1" t="s">
        <v>58</v>
      </c>
      <c r="I3" s="1" t="s">
        <v>58</v>
      </c>
      <c r="J3" s="54" t="s">
        <v>59</v>
      </c>
      <c r="K3" s="47" t="s">
        <v>60</v>
      </c>
      <c r="L3" s="54" t="s">
        <v>62</v>
      </c>
      <c r="M3" s="1" t="s">
        <v>64</v>
      </c>
      <c r="N3" s="1"/>
      <c r="O3" s="1" t="s">
        <v>68</v>
      </c>
      <c r="P3" s="56" t="s">
        <v>70</v>
      </c>
      <c r="Q3" s="1" t="s">
        <v>54</v>
      </c>
      <c r="R3" s="1" t="s">
        <v>66</v>
      </c>
      <c r="S3" s="25">
        <v>85.7</v>
      </c>
      <c r="T3" s="26">
        <v>8.1</v>
      </c>
      <c r="U3" s="27">
        <v>10.58</v>
      </c>
      <c r="V3" s="9">
        <v>10.58</v>
      </c>
      <c r="W3" s="9"/>
      <c r="X3" s="1" t="s">
        <v>3</v>
      </c>
      <c r="Y3" s="41">
        <v>46</v>
      </c>
      <c r="Z3" s="41">
        <v>32</v>
      </c>
      <c r="AA3" s="41">
        <v>29</v>
      </c>
      <c r="AB3" s="26">
        <v>2</v>
      </c>
      <c r="AC3" s="28">
        <v>1</v>
      </c>
      <c r="AD3" s="45">
        <f>IF(Y3="","",Y3*Z3*AA3/1000000)</f>
        <v>4.2999999999999997E-2</v>
      </c>
      <c r="AE3" s="29">
        <f>IF(AC3="","",65/AD3*AC3)</f>
        <v>1512</v>
      </c>
      <c r="AF3" s="1">
        <v>3600</v>
      </c>
      <c r="AG3" s="30">
        <f t="shared" si="1"/>
        <v>2.38</v>
      </c>
      <c r="AH3" s="1" t="s">
        <v>63</v>
      </c>
      <c r="AI3" s="31">
        <v>0.32800000000000001</v>
      </c>
      <c r="AJ3" s="30">
        <f t="shared" ref="AJ3" si="12">IF(ISERROR(V3*AI3),"",V3*AI3)</f>
        <v>3.47</v>
      </c>
      <c r="AK3" s="30">
        <f t="shared" si="2"/>
        <v>16.43</v>
      </c>
      <c r="AL3" s="31">
        <v>2.5000000000000001E-2</v>
      </c>
      <c r="AM3" s="30">
        <f t="shared" si="3"/>
        <v>0.56999999999999995</v>
      </c>
      <c r="AN3" s="31">
        <v>0.06</v>
      </c>
      <c r="AO3" s="30">
        <f t="shared" si="4"/>
        <v>1.36</v>
      </c>
      <c r="AP3" s="31">
        <v>1.4999999999999999E-2</v>
      </c>
      <c r="AQ3" s="30">
        <f t="shared" si="5"/>
        <v>0.34</v>
      </c>
      <c r="AR3" s="31"/>
      <c r="AS3" s="30">
        <f t="shared" si="6"/>
        <v>0</v>
      </c>
      <c r="AT3" s="30">
        <f t="shared" si="7"/>
        <v>2.27</v>
      </c>
      <c r="AU3" s="30">
        <f t="shared" si="8"/>
        <v>18.7</v>
      </c>
      <c r="AV3" s="32">
        <f t="shared" si="9"/>
        <v>0.17330000000000001</v>
      </c>
      <c r="AW3" s="9">
        <v>22.62</v>
      </c>
      <c r="AX3" s="9"/>
      <c r="AY3" s="31">
        <v>7.0999999999999994E-2</v>
      </c>
      <c r="AZ3" s="30">
        <f t="shared" si="10"/>
        <v>24.23</v>
      </c>
      <c r="BA3" s="33">
        <f t="shared" ref="BA3" si="13">IF(AZ3="","",AZ3+2.5)</f>
        <v>26.73</v>
      </c>
      <c r="BB3" s="9">
        <v>40.92</v>
      </c>
      <c r="BC3" s="34">
        <f t="shared" si="11"/>
        <v>0.40789999999999998</v>
      </c>
    </row>
  </sheetData>
  <sheetProtection insertRows="0" deleteRows="0" sort="0"/>
  <protectedRanges>
    <protectedRange sqref="A4:J205 AZ2:BA3 BC2:BC3 A2:F3 AF1:AG1 J2:J3 AK1:AU1 L4:AT205 L2:AW3" name="Range1"/>
    <protectedRange sqref="K2:K214" name="Range1_1"/>
    <protectedRange sqref="AX2:AX209" name="Range1_2"/>
    <protectedRange sqref="G2:I3" name="Range1_3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976E8C-6A08-4A32-86D4-7BFDAB492B69}">
          <x14:formula1>
            <xm:f>#REF!</xm:f>
          </x14:formula1>
          <xm:sqref>D2:D3</xm:sqref>
        </x14:dataValidation>
        <x14:dataValidation type="list" allowBlank="1" showInputMessage="1" showErrorMessage="1" xr:uid="{6B473E9E-264D-40F1-9EE3-76F559CCB6EA}">
          <x14:formula1>
            <xm:f>#REF!</xm:f>
          </x14:formula1>
          <xm:sqref>X2:X3</xm:sqref>
        </x14:dataValidation>
        <x14:dataValidation type="list" allowBlank="1" showInputMessage="1" showErrorMessage="1" xr:uid="{40EEF1C2-4962-43E9-93A5-098EF4BC9FBC}">
          <x14:formula1>
            <xm:f>#REF!</xm:f>
          </x14:formula1>
          <xm:sqref>Q2:Q3</xm:sqref>
        </x14:dataValidation>
        <x14:dataValidation type="list" allowBlank="1" showInputMessage="1" showErrorMessage="1" xr:uid="{752E4B6B-D2CA-4EEC-BC76-31515E944772}">
          <x14:formula1>
            <xm:f>#REF!</xm:f>
          </x14:formula1>
          <xm:sqref>E2:E3</xm:sqref>
        </x14:dataValidation>
        <x14:dataValidation type="list" allowBlank="1" showInputMessage="1" showErrorMessage="1" xr:uid="{EB1AC095-E566-4297-88B4-AC522D022A1C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2025-12-18T07:52:56Z</dcterms:modified>
</cp:coreProperties>
</file>