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F65356F7-3230-4BD7-AB33-62BA38038C7E}" xr6:coauthVersionLast="47" xr6:coauthVersionMax="47" xr10:uidLastSave="{00000000-0000-0000-0000-000000000000}"/>
  <bookViews>
    <workbookView xWindow="-110" yWindow="-110" windowWidth="19420" windowHeight="11500" xr2:uid="{79BD8784-4C08-4249-8BFF-F1A2E313AD4D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8" i="1" l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AJ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B3" i="1"/>
  <c r="AD3" i="1" s="1"/>
  <c r="AF3" i="1" s="1"/>
  <c r="AJ3" i="1" s="1"/>
  <c r="BB2" i="1"/>
  <c r="AU2" i="1"/>
  <c r="AR2" i="1"/>
  <c r="AP2" i="1"/>
  <c r="AN2" i="1"/>
  <c r="AL2" i="1"/>
  <c r="AI2" i="1"/>
  <c r="AB2" i="1"/>
  <c r="AD2" i="1" s="1"/>
  <c r="AF2" i="1" s="1"/>
  <c r="AJ7" i="1" l="1"/>
  <c r="AV4" i="1"/>
  <c r="AX4" i="1" s="1"/>
  <c r="AV7" i="1"/>
  <c r="AX7" i="1" s="1"/>
  <c r="AV3" i="1"/>
  <c r="AX3" i="1" s="1"/>
  <c r="AJ2" i="1"/>
  <c r="AJ5" i="1"/>
  <c r="AJ8" i="1"/>
  <c r="AV2" i="1"/>
  <c r="AX2" i="1" s="1"/>
  <c r="AV5" i="1"/>
  <c r="AX5" i="1" s="1"/>
  <c r="AV6" i="1"/>
  <c r="AX6" i="1" s="1"/>
  <c r="AV8" i="1"/>
  <c r="AX8" i="1" s="1"/>
  <c r="AW5" i="1" l="1"/>
  <c r="BA5" i="1" s="1"/>
  <c r="AW2" i="1"/>
  <c r="BA2" i="1" s="1"/>
  <c r="AW7" i="1"/>
  <c r="BA7" i="1" s="1"/>
  <c r="AW4" i="1"/>
  <c r="BA4" i="1" s="1"/>
  <c r="AW6" i="1"/>
  <c r="BA6" i="1" s="1"/>
  <c r="AW3" i="1"/>
  <c r="BA3" i="1" s="1"/>
  <c r="AW8" i="1"/>
  <c r="BA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74A035D6-DC4C-438A-A6EA-CAA1B771B01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2ADC12D1-BE93-4750-A169-317675DB576C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63906517-AE65-47C2-BDAE-1E493B24749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54F16323-CF46-4180-B664-4076467997C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BCF14D82-D5A2-453F-A676-A9219B7C8F3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2F43325E-7274-4E84-8B80-FD92DB2FEB6E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ED70052E-67C5-4213-9EA5-67D5EEBC6AB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9A1580DF-2F28-4F65-AEDF-F770D5B4A58A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C9590B45-4A5C-4526-8E91-B7330E9734E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9723BC84-4763-470D-BE37-25BEECFAB369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6003AA0B-859E-4A16-9EFC-B03BF070CBA6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3506E90C-D270-4008-BB0C-49B1DC39A3A5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E01C697F-4A9C-4289-B7AD-FE21E9E7AF7E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2FF903A4-AF60-4CE1-952A-2B0753E74E30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9BD37C63-E858-4598-8211-B3B7D211A12D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<sst xmlns="http://schemas.openxmlformats.org/spreadsheetml/2006/main" count="153" uniqueCount="84">
  <si>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</si>
  <si>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</si>
  <si>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</si>
  <si>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</si>
  <si>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</si>
  <si>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</si>
  <si>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</si>
  <si>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</si>
  <si>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</si>
  <si>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</si>
  <si>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</si>
  <si>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</si>
  <si>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</si>
  <si>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</si>
  <si>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  <phoneticPr fontId="5" type="noConversion"/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</si>
  <si>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</si>
  <si>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</si>
  <si>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</si>
  <si>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</si>
  <si>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</si>
  <si>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</si>
  <si>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</si>
  <si>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</si>
  <si>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</si>
  <si>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</si>
  <si>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</si>
  <si>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</si>
  <si>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</si>
  <si>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</si>
  <si>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</si>
  <si>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</si>
  <si>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</si>
  <si>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</si>
  <si>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</si>
  <si>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</si>
  <si>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</si>
  <si>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</si>
  <si>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</si>
  <si>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</si>
  <si>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</si>
  <si>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</si>
  <si>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</si>
  <si>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</si>
  <si>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</si>
  <si>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</si>
  <si>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</si>
  <si>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</si>
  <si>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</si>
  <si>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</si>
  <si>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DI MU%</t>
    <phoneticPr fontId="5" type="noConversion"/>
  </si>
  <si>
    <t>JLA DI Dead Net Price</t>
    <phoneticPr fontId="5" type="noConversion"/>
  </si>
  <si>
    <t>Total Quantity</t>
  </si>
  <si>
    <t>Total Cost</t>
  </si>
  <si>
    <t>Total Sales</t>
  </si>
  <si>
    <t>Serta</t>
  </si>
  <si>
    <t>Serta Sheep 5.5%</t>
  </si>
  <si>
    <t>SHEET/SHEET SET</t>
  </si>
  <si>
    <t>Chill At Night</t>
    <phoneticPr fontId="5" type="noConversion"/>
  </si>
  <si>
    <t>100% Polyester Microfiber Cooling Sheet Set</t>
    <phoneticPr fontId="5" type="noConversion"/>
  </si>
  <si>
    <t>TXL MF Cooling Sheet</t>
    <phoneticPr fontId="5" type="noConversion"/>
  </si>
  <si>
    <t>100% Polyester 85gsm Microfiber Solid Cooling Sheets, VZB packaging with Serta logo Zipper Pull</t>
    <phoneticPr fontId="5" type="noConversion"/>
  </si>
  <si>
    <t>100% Polyester, Solid</t>
    <phoneticPr fontId="5" type="noConversion"/>
  </si>
  <si>
    <t>TWIN XL: 66X96"/21x30"(1)/39X80"+13"</t>
  </si>
  <si>
    <t>Charcoal Gray</t>
    <phoneticPr fontId="5" type="noConversion"/>
  </si>
  <si>
    <t>SH20-0923</t>
    <phoneticPr fontId="5" type="noConversion"/>
  </si>
  <si>
    <t>Set</t>
  </si>
  <si>
    <t>Normal</t>
  </si>
  <si>
    <t>6302.32.2040</t>
  </si>
  <si>
    <t>Snow white</t>
    <phoneticPr fontId="5" type="noConversion"/>
  </si>
  <si>
    <t>SH20-0924</t>
  </si>
  <si>
    <t>Vintage indgo</t>
    <phoneticPr fontId="5" type="noConversion"/>
  </si>
  <si>
    <t>SH20-0925</t>
  </si>
  <si>
    <t>Burgundy</t>
    <phoneticPr fontId="5" type="noConversion"/>
  </si>
  <si>
    <t>SH20-0926</t>
  </si>
  <si>
    <t>Lunar Rock</t>
    <phoneticPr fontId="5" type="noConversion"/>
  </si>
  <si>
    <t>SH20-0927</t>
  </si>
  <si>
    <t>Baby Blue</t>
    <phoneticPr fontId="5" type="noConversion"/>
  </si>
  <si>
    <t>SH20-0928</t>
  </si>
  <si>
    <t>100% Polyester Microfiber Cooling Sheet Set Assortment</t>
    <phoneticPr fontId="5" type="noConversion"/>
  </si>
  <si>
    <t>Assorted</t>
    <phoneticPr fontId="5" type="noConversion"/>
  </si>
  <si>
    <t>Each assortment including: 1 set  Charcoal Gray + 1 set  Snow white + 1 set  Vintage indgo + 1 set  Burgundy + 1 set  Lunar Rock + 1 set  Baby Blue</t>
    <phoneticPr fontId="5" type="noConversion"/>
  </si>
  <si>
    <t>Each</t>
  </si>
  <si>
    <t>Cooling Sheet Assortment</t>
    <phoneticPr fontId="5" type="noConversion"/>
  </si>
  <si>
    <t>SH90-0929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</si>
</sst>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00"/>
    <numFmt numFmtId="179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79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49" fontId="1" fillId="9" borderId="2" xfId="0" applyNumberFormat="1" applyFont="1" applyFill="1" applyBorder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 xr:uid="{117BF2DD-13CD-41CB-A1AD-53C9CCBA2D01}"/>
    <cellStyle name="Normal 2 18 2" xfId="2" xr:uid="{30C2B366-0AE0-4E89-9397-D98730D21887}"/>
    <cellStyle name="Percent 2" xfId="3" xr:uid="{7D6C19E6-9E53-45B0-AD46-09B4154E96EF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94BF-2284-44FD-8373-04EAF25D2D1D}">
  <dimension ref="A1:BB8"/>
  <sheetViews>
    <sheetView tabSelected="1" topLeftCell="M1" zoomScale="110" zoomScaleNormal="110" workbookViewId="0">
      <selection activeCell="O13" sqref="O1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4" width="8.453125" style="2" customWidth="1"/>
    <col min="5" max="5" width="11.453125" style="2" customWidth="1"/>
    <col min="6" max="6" width="16.1796875" style="2" customWidth="1"/>
    <col min="7" max="7" width="18.26953125" style="2" customWidth="1"/>
    <col min="8" max="8" width="13.81640625" style="2" customWidth="1"/>
    <col min="9" max="9" width="38.54296875" style="2" customWidth="1"/>
    <col min="10" max="10" width="22.54296875" style="2" customWidth="1"/>
    <col min="11" max="11" width="61.81640625" style="2" customWidth="1"/>
    <col min="12" max="12" width="20.7265625" style="2" customWidth="1"/>
    <col min="13" max="13" width="38.453125" style="2" customWidth="1"/>
    <col min="14" max="14" width="19.54296875" style="2" customWidth="1"/>
    <col min="15" max="15" width="40.7265625" style="2" customWidth="1"/>
    <col min="16" max="16" width="13" style="2" customWidth="1"/>
    <col min="17" max="17" width="15.81640625" style="2" customWidth="1"/>
    <col min="18" max="18" width="11.1796875" style="2" customWidth="1"/>
    <col min="19" max="19" width="8.81640625" style="2" customWidth="1"/>
    <col min="20" max="20" width="8.81640625" style="3" customWidth="1"/>
    <col min="21" max="21" width="8.54296875" style="3" customWidth="1"/>
    <col min="22" max="22" width="9.453125" style="2" customWidth="1"/>
    <col min="23" max="23" width="8.1796875" style="46" customWidth="1"/>
    <col min="24" max="24" width="8.7265625" style="46" customWidth="1"/>
    <col min="25" max="25" width="7.1796875" style="46" customWidth="1"/>
    <col min="26" max="26" width="9" style="47" customWidth="1"/>
    <col min="27" max="27" width="6.26953125" style="48" customWidth="1"/>
    <col min="28" max="28" width="10" style="49" customWidth="1"/>
    <col min="29" max="29" width="10" style="47" customWidth="1"/>
    <col min="30" max="30" width="9.81640625" style="48" customWidth="1"/>
    <col min="31" max="31" width="7.81640625" style="2" customWidth="1"/>
    <col min="32" max="32" width="8.81640625" style="3" customWidth="1"/>
    <col min="33" max="33" width="13.1796875" style="2" customWidth="1"/>
    <col min="34" max="34" width="8.453125" style="4" customWidth="1"/>
    <col min="35" max="35" width="9" style="3" customWidth="1"/>
    <col min="36" max="36" width="8.453125" style="3" customWidth="1"/>
    <col min="37" max="37" width="7.81640625" style="4" customWidth="1"/>
    <col min="38" max="38" width="8.26953125" style="3" customWidth="1"/>
    <col min="39" max="39" width="11.5429687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81640625" style="3" customWidth="1"/>
    <col min="49" max="49" width="9.54296875" style="3" customWidth="1"/>
    <col min="50" max="50" width="7.7265625" style="3" customWidth="1"/>
    <col min="51" max="51" width="12.1796875" style="3" customWidth="1"/>
    <col min="52" max="52" width="9.1796875" style="2"/>
    <col min="53" max="53" width="11.54296875" style="3" customWidth="1"/>
    <col min="54" max="54" width="15" style="3" customWidth="1"/>
    <col min="55" max="16384" width="9.1796875" style="2"/>
  </cols>
  <sheetData>
    <row r="1" spans="1:54" ht="68.150000000000006" customHeight="1" x14ac:dyDescent="0.35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4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6" t="s">
        <v>30</v>
      </c>
      <c r="AF1" s="20" t="s">
        <v>31</v>
      </c>
      <c r="AG1" s="6" t="s">
        <v>32</v>
      </c>
      <c r="AH1" s="21" t="s">
        <v>33</v>
      </c>
      <c r="AI1" s="22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6" t="s">
        <v>51</v>
      </c>
      <c r="BA1" s="20" t="s">
        <v>52</v>
      </c>
      <c r="BB1" s="20" t="s">
        <v>53</v>
      </c>
    </row>
    <row r="2" spans="1:54" s="44" customFormat="1" x14ac:dyDescent="0.35">
      <c r="A2" s="27">
        <v>1</v>
      </c>
      <c r="B2" s="28"/>
      <c r="C2" s="28"/>
      <c r="D2" s="28"/>
      <c r="E2" s="28" t="s">
        <v>54</v>
      </c>
      <c r="F2" s="28" t="s">
        <v>55</v>
      </c>
      <c r="G2" s="28" t="s">
        <v>56</v>
      </c>
      <c r="H2" s="28" t="s">
        <v>57</v>
      </c>
      <c r="I2" s="28" t="s">
        <v>58</v>
      </c>
      <c r="J2" s="28" t="s">
        <v>59</v>
      </c>
      <c r="K2" s="28" t="s">
        <v>60</v>
      </c>
      <c r="L2" s="29" t="s">
        <v>61</v>
      </c>
      <c r="M2" s="28" t="s">
        <v>62</v>
      </c>
      <c r="N2" s="28" t="s">
        <v>63</v>
      </c>
      <c r="O2" s="28"/>
      <c r="P2" s="30" t="s">
        <v>64</v>
      </c>
      <c r="Q2" s="31"/>
      <c r="R2" s="28"/>
      <c r="S2" s="28" t="s">
        <v>65</v>
      </c>
      <c r="T2" s="32"/>
      <c r="U2" s="33">
        <v>3.61</v>
      </c>
      <c r="V2" s="28" t="s">
        <v>66</v>
      </c>
      <c r="W2" s="34">
        <v>47</v>
      </c>
      <c r="X2" s="34">
        <v>29</v>
      </c>
      <c r="Y2" s="34">
        <v>24</v>
      </c>
      <c r="Z2" s="35">
        <v>5.0999999999999996</v>
      </c>
      <c r="AA2" s="34">
        <v>6</v>
      </c>
      <c r="AB2" s="36">
        <f>IF(W2="","",W2*X2*Y2/1000000)</f>
        <v>3.2711999999999998E-2</v>
      </c>
      <c r="AC2" s="35">
        <v>63</v>
      </c>
      <c r="AD2" s="37">
        <f>IF(AA2="","",AC2/AB2*AA2)</f>
        <v>11555.392516507705</v>
      </c>
      <c r="AE2" s="38">
        <v>3500</v>
      </c>
      <c r="AF2" s="39">
        <f>IF(ISERROR(AE2/AD2),"",AE2/AD2)</f>
        <v>0.30288888888888882</v>
      </c>
      <c r="AG2" s="28" t="s">
        <v>67</v>
      </c>
      <c r="AH2" s="40">
        <v>0.314</v>
      </c>
      <c r="AI2" s="39">
        <f>IF(ISERROR(U2*AH2),"",U2*AH2)</f>
        <v>1.13354</v>
      </c>
      <c r="AJ2" s="39">
        <f>IF(ISERROR(U2+AF2+AI2),"",U2+AF2+AI2)</f>
        <v>5.0464288888888884</v>
      </c>
      <c r="AK2" s="41">
        <v>0</v>
      </c>
      <c r="AL2" s="39">
        <f t="shared" ref="AL2:AL8" si="0">IF(ISERROR(AY2*AK2),"",AY2*AK2)</f>
        <v>0</v>
      </c>
      <c r="AM2" s="41">
        <v>0</v>
      </c>
      <c r="AN2" s="39">
        <f t="shared" ref="AN2:AN8" si="1">IF(ISERROR(AY2*AM2),"",AY2*AM2)</f>
        <v>0</v>
      </c>
      <c r="AO2" s="41">
        <v>5.5E-2</v>
      </c>
      <c r="AP2" s="39">
        <f>IF(ISERROR(AY2*AO2),"",AY2*AO2)</f>
        <v>0.30030000000000001</v>
      </c>
      <c r="AQ2" s="41">
        <v>0</v>
      </c>
      <c r="AR2" s="39">
        <f>IF(ISERROR(U2*AQ2),"",U2*AQ2)</f>
        <v>0</v>
      </c>
      <c r="AS2" s="42">
        <v>0</v>
      </c>
      <c r="AT2" s="41">
        <v>0</v>
      </c>
      <c r="AU2" s="39">
        <f>IF(ISERROR(AY2*AT2),"",AY2*AT2)</f>
        <v>0</v>
      </c>
      <c r="AV2" s="39">
        <f>IF(ISERROR(AL2+AN2+AP2+AR2+AU2),"",AL2+AN2+AP2+AR2+AU2)</f>
        <v>0.30030000000000001</v>
      </c>
      <c r="AW2" s="39">
        <f>IF(ISERROR(AJ2+AV2),"",AJ2+AV2-AF2)</f>
        <v>5.0438399999999994</v>
      </c>
      <c r="AX2" s="43">
        <f>IF(ISERROR((AY2-U2-AV2)/AY2),"",(AY2-U2-AV2)/AY2)</f>
        <v>0.28382783882783885</v>
      </c>
      <c r="AY2" s="42">
        <v>5.46</v>
      </c>
      <c r="AZ2" s="34"/>
      <c r="BA2" s="39">
        <f>IF(ISERROR(AW2*AZ2),"",AW2*AZ2)</f>
        <v>0</v>
      </c>
      <c r="BB2" s="39">
        <f>IF(ISERROR(AY2*AZ2),"",AY2*AZ2)</f>
        <v>0</v>
      </c>
    </row>
    <row r="3" spans="1:54" s="44" customFormat="1" x14ac:dyDescent="0.35">
      <c r="A3" s="27">
        <v>2</v>
      </c>
      <c r="B3" s="28"/>
      <c r="C3" s="28"/>
      <c r="D3" s="28"/>
      <c r="E3" s="28" t="s">
        <v>54</v>
      </c>
      <c r="F3" s="28" t="s">
        <v>55</v>
      </c>
      <c r="G3" s="28" t="s">
        <v>56</v>
      </c>
      <c r="H3" s="28" t="s">
        <v>57</v>
      </c>
      <c r="I3" s="28" t="s">
        <v>58</v>
      </c>
      <c r="J3" s="28" t="s">
        <v>59</v>
      </c>
      <c r="K3" s="28" t="s">
        <v>60</v>
      </c>
      <c r="L3" s="29" t="s">
        <v>61</v>
      </c>
      <c r="M3" s="28" t="s">
        <v>62</v>
      </c>
      <c r="N3" s="28" t="s">
        <v>68</v>
      </c>
      <c r="O3" s="28"/>
      <c r="P3" s="30" t="s">
        <v>69</v>
      </c>
      <c r="Q3" s="31"/>
      <c r="R3" s="28"/>
      <c r="S3" s="28" t="s">
        <v>65</v>
      </c>
      <c r="T3" s="32"/>
      <c r="U3" s="33">
        <v>3.61</v>
      </c>
      <c r="V3" s="28" t="s">
        <v>66</v>
      </c>
      <c r="W3" s="34">
        <v>47</v>
      </c>
      <c r="X3" s="34">
        <v>29</v>
      </c>
      <c r="Y3" s="34">
        <v>24</v>
      </c>
      <c r="Z3" s="35">
        <v>5.0999999999999996</v>
      </c>
      <c r="AA3" s="34">
        <v>6</v>
      </c>
      <c r="AB3" s="36">
        <f t="shared" ref="AB3:AB8" si="2">IF(W3="","",W3*X3*Y3/1000000)</f>
        <v>3.2711999999999998E-2</v>
      </c>
      <c r="AC3" s="35">
        <v>63</v>
      </c>
      <c r="AD3" s="37">
        <f t="shared" ref="AD3:AD8" si="3">IF(AA3="","",AC3/AB3*AA3)</f>
        <v>11555.392516507705</v>
      </c>
      <c r="AE3" s="38">
        <v>3500</v>
      </c>
      <c r="AF3" s="39">
        <f t="shared" ref="AF3:AF8" si="4">IF(ISERROR(AE3/AD3),"",AE3/AD3)</f>
        <v>0.30288888888888882</v>
      </c>
      <c r="AG3" s="28" t="s">
        <v>67</v>
      </c>
      <c r="AH3" s="40">
        <v>0.314</v>
      </c>
      <c r="AI3" s="39">
        <f t="shared" ref="AI3:AI8" si="5">IF(ISERROR(U3*AH3),"",U3*AH3)</f>
        <v>1.13354</v>
      </c>
      <c r="AJ3" s="39">
        <f t="shared" ref="AJ3:AJ6" si="6">IF(ISERROR(U3+AF3+AI3),"",U3+AF3+AI3)</f>
        <v>5.0464288888888884</v>
      </c>
      <c r="AK3" s="41">
        <v>0</v>
      </c>
      <c r="AL3" s="39">
        <f t="shared" si="0"/>
        <v>0</v>
      </c>
      <c r="AM3" s="41">
        <v>0</v>
      </c>
      <c r="AN3" s="39">
        <f t="shared" si="1"/>
        <v>0</v>
      </c>
      <c r="AO3" s="41">
        <v>5.5E-2</v>
      </c>
      <c r="AP3" s="39">
        <f t="shared" ref="AP3:AP8" si="7">IF(ISERROR(AY3*AO3),"",AY3*AO3)</f>
        <v>0.30030000000000001</v>
      </c>
      <c r="AQ3" s="41">
        <v>0</v>
      </c>
      <c r="AR3" s="39">
        <f t="shared" ref="AR3:AR8" si="8">IF(ISERROR(U3*AQ3),"",U3*AQ3)</f>
        <v>0</v>
      </c>
      <c r="AS3" s="42">
        <v>0</v>
      </c>
      <c r="AT3" s="41">
        <v>0</v>
      </c>
      <c r="AU3" s="39">
        <f t="shared" ref="AU3:AU8" si="9">IF(ISERROR(AY3*AT3),"",AY3*AT3)</f>
        <v>0</v>
      </c>
      <c r="AV3" s="39">
        <f t="shared" ref="AV3:AV8" si="10">IF(ISERROR(AL3+AN3+AP3+AR3+AU3),"",AL3+AN3+AP3+AR3+AU3)</f>
        <v>0.30030000000000001</v>
      </c>
      <c r="AW3" s="39">
        <f t="shared" ref="AW3:AW8" si="11">IF(ISERROR(AJ3+AV3),"",AJ3+AV3-AF3)</f>
        <v>5.0438399999999994</v>
      </c>
      <c r="AX3" s="43">
        <f t="shared" ref="AX3:AX8" si="12">IF(ISERROR((AY3-U3-AV3)/AY3),"",(AY3-U3-AV3)/AY3)</f>
        <v>0.28382783882783885</v>
      </c>
      <c r="AY3" s="42">
        <v>5.46</v>
      </c>
      <c r="AZ3" s="34"/>
      <c r="BA3" s="39">
        <f t="shared" ref="BA3:BA8" si="13">IF(ISERROR(AW3*AZ3),"",AW3*AZ3)</f>
        <v>0</v>
      </c>
      <c r="BB3" s="39">
        <f t="shared" ref="BB3:BB8" si="14">IF(ISERROR(AY3*AZ3),"",AY3*AZ3)</f>
        <v>0</v>
      </c>
    </row>
    <row r="4" spans="1:54" s="44" customFormat="1" x14ac:dyDescent="0.35">
      <c r="A4" s="27">
        <v>3</v>
      </c>
      <c r="B4" s="28"/>
      <c r="C4" s="28"/>
      <c r="D4" s="28"/>
      <c r="E4" s="28" t="s">
        <v>54</v>
      </c>
      <c r="F4" s="28" t="s">
        <v>55</v>
      </c>
      <c r="G4" s="28" t="s">
        <v>56</v>
      </c>
      <c r="H4" s="28" t="s">
        <v>57</v>
      </c>
      <c r="I4" s="28" t="s">
        <v>58</v>
      </c>
      <c r="J4" s="28" t="s">
        <v>59</v>
      </c>
      <c r="K4" s="28" t="s">
        <v>60</v>
      </c>
      <c r="L4" s="29" t="s">
        <v>61</v>
      </c>
      <c r="M4" s="28" t="s">
        <v>62</v>
      </c>
      <c r="N4" s="28" t="s">
        <v>70</v>
      </c>
      <c r="O4" s="28"/>
      <c r="P4" s="30" t="s">
        <v>71</v>
      </c>
      <c r="Q4" s="31"/>
      <c r="R4" s="28"/>
      <c r="S4" s="28" t="s">
        <v>65</v>
      </c>
      <c r="T4" s="32"/>
      <c r="U4" s="33">
        <v>3.61</v>
      </c>
      <c r="V4" s="28" t="s">
        <v>66</v>
      </c>
      <c r="W4" s="34">
        <v>47</v>
      </c>
      <c r="X4" s="34">
        <v>29</v>
      </c>
      <c r="Y4" s="34">
        <v>24</v>
      </c>
      <c r="Z4" s="35">
        <v>5.0999999999999996</v>
      </c>
      <c r="AA4" s="34">
        <v>6</v>
      </c>
      <c r="AB4" s="36">
        <f t="shared" si="2"/>
        <v>3.2711999999999998E-2</v>
      </c>
      <c r="AC4" s="35">
        <v>63</v>
      </c>
      <c r="AD4" s="37">
        <f t="shared" si="3"/>
        <v>11555.392516507705</v>
      </c>
      <c r="AE4" s="38">
        <v>3500</v>
      </c>
      <c r="AF4" s="39">
        <f t="shared" si="4"/>
        <v>0.30288888888888882</v>
      </c>
      <c r="AG4" s="28" t="s">
        <v>67</v>
      </c>
      <c r="AH4" s="40">
        <v>0.314</v>
      </c>
      <c r="AI4" s="39">
        <f t="shared" si="5"/>
        <v>1.13354</v>
      </c>
      <c r="AJ4" s="39">
        <f t="shared" si="6"/>
        <v>5.0464288888888884</v>
      </c>
      <c r="AK4" s="41">
        <v>0</v>
      </c>
      <c r="AL4" s="39">
        <f t="shared" si="0"/>
        <v>0</v>
      </c>
      <c r="AM4" s="41">
        <v>0</v>
      </c>
      <c r="AN4" s="39">
        <f t="shared" si="1"/>
        <v>0</v>
      </c>
      <c r="AO4" s="41">
        <v>5.5E-2</v>
      </c>
      <c r="AP4" s="39">
        <f t="shared" si="7"/>
        <v>0.30030000000000001</v>
      </c>
      <c r="AQ4" s="41">
        <v>0</v>
      </c>
      <c r="AR4" s="39">
        <f t="shared" si="8"/>
        <v>0</v>
      </c>
      <c r="AS4" s="42">
        <v>0</v>
      </c>
      <c r="AT4" s="41">
        <v>0</v>
      </c>
      <c r="AU4" s="39">
        <f t="shared" si="9"/>
        <v>0</v>
      </c>
      <c r="AV4" s="39">
        <f t="shared" si="10"/>
        <v>0.30030000000000001</v>
      </c>
      <c r="AW4" s="39">
        <f t="shared" si="11"/>
        <v>5.0438399999999994</v>
      </c>
      <c r="AX4" s="43">
        <f t="shared" si="12"/>
        <v>0.28382783882783885</v>
      </c>
      <c r="AY4" s="42">
        <v>5.46</v>
      </c>
      <c r="AZ4" s="34"/>
      <c r="BA4" s="39">
        <f t="shared" si="13"/>
        <v>0</v>
      </c>
      <c r="BB4" s="39">
        <f t="shared" si="14"/>
        <v>0</v>
      </c>
    </row>
    <row r="5" spans="1:54" s="44" customFormat="1" x14ac:dyDescent="0.35">
      <c r="A5" s="27">
        <v>4</v>
      </c>
      <c r="B5" s="28"/>
      <c r="C5" s="28"/>
      <c r="D5" s="28"/>
      <c r="E5" s="28" t="s">
        <v>54</v>
      </c>
      <c r="F5" s="28" t="s">
        <v>55</v>
      </c>
      <c r="G5" s="28" t="s">
        <v>56</v>
      </c>
      <c r="H5" s="28" t="s">
        <v>57</v>
      </c>
      <c r="I5" s="28" t="s">
        <v>58</v>
      </c>
      <c r="J5" s="28" t="s">
        <v>59</v>
      </c>
      <c r="K5" s="28" t="s">
        <v>60</v>
      </c>
      <c r="L5" s="29" t="s">
        <v>61</v>
      </c>
      <c r="M5" s="28" t="s">
        <v>62</v>
      </c>
      <c r="N5" s="28" t="s">
        <v>72</v>
      </c>
      <c r="O5" s="28"/>
      <c r="P5" s="30" t="s">
        <v>73</v>
      </c>
      <c r="Q5" s="31"/>
      <c r="R5" s="28"/>
      <c r="S5" s="28" t="s">
        <v>65</v>
      </c>
      <c r="T5" s="32"/>
      <c r="U5" s="33">
        <v>3.61</v>
      </c>
      <c r="V5" s="28" t="s">
        <v>66</v>
      </c>
      <c r="W5" s="34">
        <v>47</v>
      </c>
      <c r="X5" s="34">
        <v>29</v>
      </c>
      <c r="Y5" s="34">
        <v>24</v>
      </c>
      <c r="Z5" s="35">
        <v>5.0999999999999996</v>
      </c>
      <c r="AA5" s="34">
        <v>6</v>
      </c>
      <c r="AB5" s="36">
        <f t="shared" si="2"/>
        <v>3.2711999999999998E-2</v>
      </c>
      <c r="AC5" s="35">
        <v>63</v>
      </c>
      <c r="AD5" s="37">
        <f t="shared" si="3"/>
        <v>11555.392516507705</v>
      </c>
      <c r="AE5" s="38">
        <v>3500</v>
      </c>
      <c r="AF5" s="39">
        <f t="shared" si="4"/>
        <v>0.30288888888888882</v>
      </c>
      <c r="AG5" s="28" t="s">
        <v>67</v>
      </c>
      <c r="AH5" s="40">
        <v>0.314</v>
      </c>
      <c r="AI5" s="39">
        <f t="shared" si="5"/>
        <v>1.13354</v>
      </c>
      <c r="AJ5" s="39">
        <f t="shared" si="6"/>
        <v>5.0464288888888884</v>
      </c>
      <c r="AK5" s="41">
        <v>0</v>
      </c>
      <c r="AL5" s="39">
        <f t="shared" si="0"/>
        <v>0</v>
      </c>
      <c r="AM5" s="41">
        <v>0</v>
      </c>
      <c r="AN5" s="39">
        <f t="shared" si="1"/>
        <v>0</v>
      </c>
      <c r="AO5" s="41">
        <v>5.5E-2</v>
      </c>
      <c r="AP5" s="39">
        <f t="shared" si="7"/>
        <v>0.30030000000000001</v>
      </c>
      <c r="AQ5" s="41">
        <v>0</v>
      </c>
      <c r="AR5" s="39">
        <f t="shared" si="8"/>
        <v>0</v>
      </c>
      <c r="AS5" s="42">
        <v>0</v>
      </c>
      <c r="AT5" s="41">
        <v>0</v>
      </c>
      <c r="AU5" s="39">
        <f t="shared" si="9"/>
        <v>0</v>
      </c>
      <c r="AV5" s="39">
        <f t="shared" si="10"/>
        <v>0.30030000000000001</v>
      </c>
      <c r="AW5" s="39">
        <f t="shared" si="11"/>
        <v>5.0438399999999994</v>
      </c>
      <c r="AX5" s="43">
        <f t="shared" si="12"/>
        <v>0.28382783882783885</v>
      </c>
      <c r="AY5" s="42">
        <v>5.46</v>
      </c>
      <c r="AZ5" s="34"/>
      <c r="BA5" s="39">
        <f t="shared" si="13"/>
        <v>0</v>
      </c>
      <c r="BB5" s="39">
        <f t="shared" si="14"/>
        <v>0</v>
      </c>
    </row>
    <row r="6" spans="1:54" s="44" customFormat="1" x14ac:dyDescent="0.35">
      <c r="A6" s="27">
        <v>5</v>
      </c>
      <c r="B6" s="28"/>
      <c r="C6" s="28"/>
      <c r="D6" s="28"/>
      <c r="E6" s="28" t="s">
        <v>54</v>
      </c>
      <c r="F6" s="28" t="s">
        <v>55</v>
      </c>
      <c r="G6" s="28" t="s">
        <v>56</v>
      </c>
      <c r="H6" s="28" t="s">
        <v>57</v>
      </c>
      <c r="I6" s="28" t="s">
        <v>58</v>
      </c>
      <c r="J6" s="28" t="s">
        <v>59</v>
      </c>
      <c r="K6" s="28" t="s">
        <v>60</v>
      </c>
      <c r="L6" s="29" t="s">
        <v>61</v>
      </c>
      <c r="M6" s="28" t="s">
        <v>62</v>
      </c>
      <c r="N6" s="28" t="s">
        <v>74</v>
      </c>
      <c r="O6" s="28"/>
      <c r="P6" s="30" t="s">
        <v>75</v>
      </c>
      <c r="Q6" s="31"/>
      <c r="R6" s="28"/>
      <c r="S6" s="28" t="s">
        <v>65</v>
      </c>
      <c r="T6" s="32"/>
      <c r="U6" s="33">
        <v>3.61</v>
      </c>
      <c r="V6" s="28" t="s">
        <v>66</v>
      </c>
      <c r="W6" s="34">
        <v>47</v>
      </c>
      <c r="X6" s="34">
        <v>29</v>
      </c>
      <c r="Y6" s="34">
        <v>24</v>
      </c>
      <c r="Z6" s="35">
        <v>5.0999999999999996</v>
      </c>
      <c r="AA6" s="34">
        <v>6</v>
      </c>
      <c r="AB6" s="36">
        <f t="shared" si="2"/>
        <v>3.2711999999999998E-2</v>
      </c>
      <c r="AC6" s="35">
        <v>63</v>
      </c>
      <c r="AD6" s="37">
        <f t="shared" si="3"/>
        <v>11555.392516507705</v>
      </c>
      <c r="AE6" s="38">
        <v>3500</v>
      </c>
      <c r="AF6" s="39">
        <f t="shared" si="4"/>
        <v>0.30288888888888882</v>
      </c>
      <c r="AG6" s="28" t="s">
        <v>67</v>
      </c>
      <c r="AH6" s="40">
        <v>0.314</v>
      </c>
      <c r="AI6" s="39">
        <f t="shared" si="5"/>
        <v>1.13354</v>
      </c>
      <c r="AJ6" s="39">
        <f t="shared" si="6"/>
        <v>5.0464288888888884</v>
      </c>
      <c r="AK6" s="41">
        <v>0</v>
      </c>
      <c r="AL6" s="39">
        <f t="shared" si="0"/>
        <v>0</v>
      </c>
      <c r="AM6" s="41">
        <v>0</v>
      </c>
      <c r="AN6" s="39">
        <f t="shared" si="1"/>
        <v>0</v>
      </c>
      <c r="AO6" s="41">
        <v>5.5E-2</v>
      </c>
      <c r="AP6" s="39">
        <f t="shared" si="7"/>
        <v>0.30030000000000001</v>
      </c>
      <c r="AQ6" s="41">
        <v>0</v>
      </c>
      <c r="AR6" s="39">
        <f t="shared" si="8"/>
        <v>0</v>
      </c>
      <c r="AS6" s="42">
        <v>0</v>
      </c>
      <c r="AT6" s="41">
        <v>0</v>
      </c>
      <c r="AU6" s="39">
        <f t="shared" si="9"/>
        <v>0</v>
      </c>
      <c r="AV6" s="39">
        <f t="shared" si="10"/>
        <v>0.30030000000000001</v>
      </c>
      <c r="AW6" s="39">
        <f t="shared" si="11"/>
        <v>5.0438399999999994</v>
      </c>
      <c r="AX6" s="43">
        <f t="shared" si="12"/>
        <v>0.28382783882783885</v>
      </c>
      <c r="AY6" s="42">
        <v>5.46</v>
      </c>
      <c r="AZ6" s="34"/>
      <c r="BA6" s="39">
        <f t="shared" si="13"/>
        <v>0</v>
      </c>
      <c r="BB6" s="39">
        <f t="shared" si="14"/>
        <v>0</v>
      </c>
    </row>
    <row r="7" spans="1:54" s="44" customFormat="1" x14ac:dyDescent="0.35">
      <c r="A7" s="27">
        <v>6</v>
      </c>
      <c r="B7" s="28"/>
      <c r="C7" s="28"/>
      <c r="D7" s="28"/>
      <c r="E7" s="28" t="s">
        <v>54</v>
      </c>
      <c r="F7" s="28" t="s">
        <v>55</v>
      </c>
      <c r="G7" s="28" t="s">
        <v>56</v>
      </c>
      <c r="H7" s="28" t="s">
        <v>57</v>
      </c>
      <c r="I7" s="28" t="s">
        <v>58</v>
      </c>
      <c r="J7" s="28" t="s">
        <v>59</v>
      </c>
      <c r="K7" s="28" t="s">
        <v>60</v>
      </c>
      <c r="L7" s="29" t="s">
        <v>61</v>
      </c>
      <c r="M7" s="28" t="s">
        <v>62</v>
      </c>
      <c r="N7" s="28" t="s">
        <v>76</v>
      </c>
      <c r="O7" s="28"/>
      <c r="P7" s="30" t="s">
        <v>77</v>
      </c>
      <c r="Q7" s="31"/>
      <c r="R7" s="28"/>
      <c r="S7" s="28" t="s">
        <v>65</v>
      </c>
      <c r="T7" s="32"/>
      <c r="U7" s="33">
        <v>3.61</v>
      </c>
      <c r="V7" s="28" t="s">
        <v>66</v>
      </c>
      <c r="W7" s="5">
        <v>47</v>
      </c>
      <c r="X7" s="5">
        <v>29</v>
      </c>
      <c r="Y7" s="5">
        <v>24</v>
      </c>
      <c r="Z7" s="35">
        <v>5.0999999999999996</v>
      </c>
      <c r="AA7" s="34">
        <v>6</v>
      </c>
      <c r="AB7" s="36">
        <f t="shared" si="2"/>
        <v>3.2711999999999998E-2</v>
      </c>
      <c r="AC7" s="35">
        <v>63</v>
      </c>
      <c r="AD7" s="37">
        <f t="shared" si="3"/>
        <v>11555.392516507705</v>
      </c>
      <c r="AE7" s="38">
        <v>3500</v>
      </c>
      <c r="AF7" s="39">
        <f t="shared" si="4"/>
        <v>0.30288888888888882</v>
      </c>
      <c r="AG7" s="28" t="s">
        <v>67</v>
      </c>
      <c r="AH7" s="40">
        <v>0.314</v>
      </c>
      <c r="AI7" s="39">
        <f t="shared" si="5"/>
        <v>1.13354</v>
      </c>
      <c r="AJ7" s="39">
        <f>IF(ISERROR(U7+AF7+AI7),"",U7+AF7+AI7)</f>
        <v>5.0464288888888884</v>
      </c>
      <c r="AK7" s="41">
        <v>0</v>
      </c>
      <c r="AL7" s="39">
        <f t="shared" si="0"/>
        <v>0</v>
      </c>
      <c r="AM7" s="41">
        <v>0</v>
      </c>
      <c r="AN7" s="39">
        <f t="shared" si="1"/>
        <v>0</v>
      </c>
      <c r="AO7" s="41">
        <v>5.5E-2</v>
      </c>
      <c r="AP7" s="39">
        <f t="shared" si="7"/>
        <v>0.30030000000000001</v>
      </c>
      <c r="AQ7" s="41">
        <v>0</v>
      </c>
      <c r="AR7" s="39">
        <f t="shared" si="8"/>
        <v>0</v>
      </c>
      <c r="AS7" s="42">
        <v>0</v>
      </c>
      <c r="AT7" s="41">
        <v>0</v>
      </c>
      <c r="AU7" s="39">
        <f t="shared" si="9"/>
        <v>0</v>
      </c>
      <c r="AV7" s="39">
        <f t="shared" si="10"/>
        <v>0.30030000000000001</v>
      </c>
      <c r="AW7" s="39">
        <f t="shared" si="11"/>
        <v>5.0438399999999994</v>
      </c>
      <c r="AX7" s="43">
        <f t="shared" si="12"/>
        <v>0.28382783882783885</v>
      </c>
      <c r="AY7" s="42">
        <v>5.46</v>
      </c>
      <c r="AZ7" s="34"/>
      <c r="BA7" s="39">
        <f t="shared" si="13"/>
        <v>0</v>
      </c>
      <c r="BB7" s="39">
        <f t="shared" si="14"/>
        <v>0</v>
      </c>
    </row>
    <row r="8" spans="1:54" s="44" customFormat="1" x14ac:dyDescent="0.35">
      <c r="A8" s="27">
        <v>7</v>
      </c>
      <c r="B8" s="28"/>
      <c r="C8" s="28"/>
      <c r="D8" s="28"/>
      <c r="E8" s="28" t="s">
        <v>54</v>
      </c>
      <c r="F8" s="28" t="s">
        <v>55</v>
      </c>
      <c r="G8" s="28" t="s">
        <v>56</v>
      </c>
      <c r="H8" s="28" t="s">
        <v>57</v>
      </c>
      <c r="I8" s="28" t="s">
        <v>78</v>
      </c>
      <c r="J8" s="28" t="s">
        <v>82</v>
      </c>
      <c r="K8" s="28" t="s">
        <v>60</v>
      </c>
      <c r="L8" s="28" t="s">
        <v>61</v>
      </c>
      <c r="M8" s="28" t="s">
        <v>62</v>
      </c>
      <c r="N8" s="28" t="s">
        <v>79</v>
      </c>
      <c r="O8" s="28" t="s">
        <v>80</v>
      </c>
      <c r="P8" s="30" t="s">
        <v>83</v>
      </c>
      <c r="Q8" s="45"/>
      <c r="R8" s="28"/>
      <c r="S8" s="28" t="s">
        <v>81</v>
      </c>
      <c r="T8" s="32"/>
      <c r="U8" s="33">
        <v>3.61</v>
      </c>
      <c r="V8" s="28" t="s">
        <v>66</v>
      </c>
      <c r="W8" s="34">
        <v>47</v>
      </c>
      <c r="X8" s="34">
        <v>29</v>
      </c>
      <c r="Y8" s="34">
        <v>24</v>
      </c>
      <c r="Z8" s="35">
        <v>5.0999999999999996</v>
      </c>
      <c r="AA8" s="34">
        <v>6</v>
      </c>
      <c r="AB8" s="36">
        <f t="shared" si="2"/>
        <v>3.2711999999999998E-2</v>
      </c>
      <c r="AC8" s="35">
        <v>63</v>
      </c>
      <c r="AD8" s="37">
        <f t="shared" si="3"/>
        <v>11555.392516507705</v>
      </c>
      <c r="AE8" s="38">
        <v>3500</v>
      </c>
      <c r="AF8" s="39">
        <f t="shared" si="4"/>
        <v>0.30288888888888882</v>
      </c>
      <c r="AG8" s="28" t="s">
        <v>67</v>
      </c>
      <c r="AH8" s="40">
        <v>0.314</v>
      </c>
      <c r="AI8" s="39">
        <f t="shared" si="5"/>
        <v>1.13354</v>
      </c>
      <c r="AJ8" s="39">
        <f>IF(ISERROR(U8+AF8+AI8),"",U8+AF8+AI8)</f>
        <v>5.0464288888888884</v>
      </c>
      <c r="AK8" s="41">
        <v>0</v>
      </c>
      <c r="AL8" s="39">
        <f t="shared" si="0"/>
        <v>0</v>
      </c>
      <c r="AM8" s="41">
        <v>0</v>
      </c>
      <c r="AN8" s="39">
        <f t="shared" si="1"/>
        <v>0</v>
      </c>
      <c r="AO8" s="41">
        <v>5.5E-2</v>
      </c>
      <c r="AP8" s="39">
        <f t="shared" si="7"/>
        <v>0.30030000000000001</v>
      </c>
      <c r="AQ8" s="41">
        <v>0</v>
      </c>
      <c r="AR8" s="39">
        <f t="shared" si="8"/>
        <v>0</v>
      </c>
      <c r="AS8" s="42">
        <v>0</v>
      </c>
      <c r="AT8" s="41">
        <v>0</v>
      </c>
      <c r="AU8" s="39">
        <f t="shared" si="9"/>
        <v>0</v>
      </c>
      <c r="AV8" s="39">
        <f t="shared" si="10"/>
        <v>0.30030000000000001</v>
      </c>
      <c r="AW8" s="39">
        <f t="shared" si="11"/>
        <v>5.0438399999999994</v>
      </c>
      <c r="AX8" s="43">
        <f t="shared" si="12"/>
        <v>0.28382783882783885</v>
      </c>
      <c r="AY8" s="42">
        <v>5.46</v>
      </c>
      <c r="AZ8" s="34"/>
      <c r="BA8" s="39">
        <f t="shared" si="13"/>
        <v>0</v>
      </c>
      <c r="BB8" s="39">
        <f t="shared" si="14"/>
        <v>0</v>
      </c>
    </row>
  </sheetData>
  <sheetProtection insertRows="0" deleteRows="0" sort="0"/>
  <protectedRanges>
    <protectedRange sqref="AB2:AD8 A9:K216 A2:G8 U2:V2 W6:Z7 Q2:S8 AF2:AF8 AI2:AX8 V8:Z8 M9:AY216 I2:K8 M2:O8 V3:V7 U3:U8" name="Range1"/>
    <protectedRange sqref="W2:Z5" name="Range1_2"/>
    <protectedRange sqref="AE2:AE8" name="Range1_3"/>
    <protectedRange sqref="AZ2:AZ8" name="Range1_6"/>
    <protectedRange sqref="L2:L252" name="Range1_1"/>
    <protectedRange sqref="H2:H8" name="Range1_5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2025-12-30T03:09:25Z</dcterms:created>
  <dcterms:modified xsi:type="dcterms:W3CDTF">2025-12-30T03:42:13Z</dcterms:modified>
</cp:coreProperties>
</file>