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" i="5" l="1"/>
  <c r="BE4" i="5"/>
  <c r="BE5" i="5"/>
  <c r="BE6" i="5"/>
  <c r="BE7" i="5"/>
  <c r="BE2" i="5"/>
  <c r="BG3" i="5" l="1"/>
  <c r="BG4" i="5"/>
  <c r="BG5" i="5"/>
  <c r="BG6" i="5"/>
  <c r="BG7" i="5"/>
  <c r="BA3" i="5"/>
  <c r="BA4" i="5"/>
  <c r="BA5" i="5"/>
  <c r="BA6" i="5"/>
  <c r="BA7" i="5"/>
  <c r="AT3" i="5"/>
  <c r="AT4" i="5"/>
  <c r="AT5" i="5"/>
  <c r="AT6" i="5"/>
  <c r="AT7" i="5"/>
  <c r="BP3" i="5" l="1"/>
  <c r="BO3" i="5" s="1"/>
  <c r="BP4" i="5"/>
  <c r="BO4" i="5" s="1"/>
  <c r="BP5" i="5"/>
  <c r="BO5" i="5" s="1"/>
  <c r="BP6" i="5"/>
  <c r="BO6" i="5" s="1"/>
  <c r="BP7" i="5"/>
  <c r="BO7" i="5" s="1"/>
  <c r="BP2" i="5"/>
  <c r="BO2" i="5" s="1"/>
  <c r="BG2" i="5"/>
  <c r="BN2" i="5"/>
  <c r="AQ3" i="5"/>
  <c r="AQ4" i="5"/>
  <c r="AQ5" i="5"/>
  <c r="AQ6" i="5"/>
  <c r="AQ7" i="5"/>
  <c r="AQ2" i="5"/>
  <c r="BR2" i="5" l="1"/>
  <c r="BN6" i="5"/>
  <c r="BR6" i="5" s="1"/>
  <c r="BN7" i="5"/>
  <c r="BR7" i="5" s="1"/>
  <c r="BN4" i="5"/>
  <c r="BN5" i="5"/>
  <c r="BN3" i="5"/>
  <c r="AX7" i="5"/>
  <c r="AX6" i="5"/>
  <c r="AX5" i="5"/>
  <c r="AX4" i="5"/>
  <c r="AX3" i="5"/>
  <c r="AV7" i="5"/>
  <c r="AV6" i="5"/>
  <c r="AV5" i="5"/>
  <c r="AV4" i="5"/>
  <c r="BB4" i="5" s="1"/>
  <c r="AV3" i="5"/>
  <c r="BB5" i="5" l="1"/>
  <c r="BB6" i="5"/>
  <c r="BR4" i="5"/>
  <c r="BB3" i="5"/>
  <c r="BB7" i="5"/>
  <c r="BR3" i="5"/>
  <c r="BR5" i="5"/>
  <c r="AE7" i="5" l="1"/>
  <c r="AL7" i="5" s="1"/>
  <c r="AN7" i="5" s="1"/>
  <c r="AR7" i="5" s="1"/>
  <c r="AE6" i="5"/>
  <c r="AL6" i="5" s="1"/>
  <c r="AN6" i="5" s="1"/>
  <c r="AR6" i="5" s="1"/>
  <c r="AE5" i="5"/>
  <c r="AL5" i="5" s="1"/>
  <c r="AN5" i="5" s="1"/>
  <c r="AR5" i="5" s="1"/>
  <c r="AE4" i="5"/>
  <c r="AL4" i="5" s="1"/>
  <c r="AN4" i="5" s="1"/>
  <c r="AR4" i="5" s="1"/>
  <c r="AE3" i="5"/>
  <c r="AL3" i="5" s="1"/>
  <c r="AN3" i="5" s="1"/>
  <c r="AR3" i="5" s="1"/>
  <c r="BQ3" i="5" s="1"/>
  <c r="AE2" i="5"/>
  <c r="AL2" i="5" s="1"/>
  <c r="AN2" i="5" s="1"/>
  <c r="AR2" i="5" s="1"/>
  <c r="BQ2" i="5" s="1"/>
  <c r="BC4" i="5" l="1"/>
  <c r="BD4" i="5" s="1"/>
  <c r="BQ4" i="5"/>
  <c r="BC5" i="5"/>
  <c r="BD5" i="5" s="1"/>
  <c r="BQ5" i="5"/>
  <c r="BC3" i="5"/>
  <c r="BD3" i="5" s="1"/>
  <c r="BQ7" i="5"/>
  <c r="BC7" i="5"/>
  <c r="BD7" i="5" s="1"/>
  <c r="BQ6" i="5"/>
  <c r="BC6" i="5"/>
  <c r="BD6" i="5" s="1"/>
  <c r="BI3" i="5" l="1"/>
  <c r="BJ3" i="5" s="1"/>
  <c r="BI6" i="5"/>
  <c r="BJ6" i="5" s="1"/>
  <c r="BI4" i="5"/>
  <c r="BJ4" i="5" s="1"/>
  <c r="BI5" i="5" l="1"/>
  <c r="BJ5" i="5" s="1"/>
  <c r="BI7" i="5"/>
  <c r="BJ7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1" authorId="0" shapeId="0">
      <text>
        <r>
          <rPr>
            <sz val="11"/>
            <rFont val="Calibri"/>
            <family val="2"/>
          </rPr>
          <t>=[Standard Price]</t>
        </r>
      </text>
    </comment>
    <comment ref="BO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<sst xmlns="http://schemas.openxmlformats.org/spreadsheetml/2006/main" count="151" uniqueCount="97">
  <si>
    <t>No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</si>
  <si>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</si>
  <si>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</si>
  <si>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</si>
  <si>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</si>
  <si>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</si>
  <si>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</si>
  <si>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</si>
  <si>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</si>
  <si>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</si>
  <si>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</si>
  <si>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</si>
  <si>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</si>
  <si>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</si>
  <si>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</si>
  <si>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</si>
  <si>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</si>
  <si>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</si>
  <si>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</si>
  <si>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</si>
  <si>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</si>
  <si>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</si>
  <si>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</si>
  <si>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</si>
  <si>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</si>
  <si>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</si>
  <si>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</si>
  <si>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</si>
  <si>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</si>
  <si>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</si>
  <si>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</si>
  <si>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</si>
  <si>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</si>
  <si>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</si>
  <si>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</si>
  <si>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</si>
  <si>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</si>
  <si>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</si>
  <si>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</si>
  <si>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</si>
  <si>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</si>
  <si>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</si>
  <si>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</si>
  <si>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</si>
  <si>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</si>
  <si>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SHOWER CURTAIN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</si>
  <si>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</si>
  <si>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</si>
  <si>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</si>
  <si>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</si>
  <si>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</si>
  <si>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</si>
  <si>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</si>
  <si>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</si>
  <si>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</si>
  <si>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</si>
  <si>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</si>
  <si>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</si>
  <si>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</si>
  <si>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</si>
  <si>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</si>
  <si>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</si>
  <si>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</si>
  <si>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</si>
  <si>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</si>
  <si>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</si>
  <si>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</si>
  <si>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</si>
  <si>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</si>
  <si>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</si>
  <si>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</si>
  <si>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</si>
  <si>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</si>
  <si>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</si>
  <si>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Morgan</t>
    <phoneticPr fontId="11" type="noConversion"/>
  </si>
  <si>
    <t xml:space="preserve">Kiawah Island </t>
    <phoneticPr fontId="11" type="noConversion"/>
  </si>
  <si>
    <t>Anslee</t>
    <phoneticPr fontId="11" type="noConversion"/>
  </si>
  <si>
    <t>Shower Curtain</t>
    <phoneticPr fontId="11" type="noConversion"/>
  </si>
  <si>
    <t xml:space="preserve">
FIBER CONTENT: Recycled Cotton 70- 80% and and rest Polyester , will share the exact content after testing 
Fabric Count and Construction:2/20s  X 10s R40-P34
CONSTRUCTION(SOLID/YARNDYED/PRINT): Yarn Dyed  
Fabric weight: 200-220gsm</t>
    <phoneticPr fontId="11" type="noConversion"/>
  </si>
  <si>
    <t xml:space="preserve">Recycled Cotton 70- 80% and and rest Polyester </t>
    <phoneticPr fontId="11" type="noConversion"/>
  </si>
  <si>
    <t>72"x72"</t>
  </si>
  <si>
    <t>72"x72"</t>
    <phoneticPr fontId="11" type="noConversion"/>
  </si>
  <si>
    <t xml:space="preserve">White /Gray </t>
    <phoneticPr fontId="11" type="noConversion"/>
  </si>
  <si>
    <t>White/Blue</t>
    <phoneticPr fontId="11" type="noConversion"/>
  </si>
  <si>
    <t>FIBER CONTENT: Recycled Cotton 60- 70% and and rest Polyester , will share the exact content after testing 
Fabric Count and Construction:2/40s X 20s R60-P42
CONSTRUCTION(SOLID/YARNDYED/PRINT): Dobby  with Rotary print
 Fabric weight: 140gsm</t>
    <phoneticPr fontId="11" type="noConversion"/>
  </si>
  <si>
    <t xml:space="preserve">Recycled Cotton 60- 70% and and rest Polyester </t>
    <phoneticPr fontId="11" type="noConversion"/>
  </si>
  <si>
    <t>Blue</t>
    <phoneticPr fontId="11" type="noConversion"/>
  </si>
  <si>
    <t>Taupe</t>
    <phoneticPr fontId="11" type="noConversion"/>
  </si>
  <si>
    <t>FIBER CONTENT: Recycled Cotton 70- 80% and and rest Polyester , will share the exact content after testing 
Fabric Count and Construction:2/20s X 10s R40-P34,WEFT rib 4 s 100% cotton
Fabric weight: 250-275gsm</t>
    <phoneticPr fontId="11" type="noConversion"/>
  </si>
  <si>
    <t>Gray</t>
    <phoneticPr fontId="11" type="noConversion"/>
  </si>
  <si>
    <t>HH70-1985</t>
    <phoneticPr fontId="11" type="noConversion"/>
  </si>
  <si>
    <t>HH70-1986</t>
  </si>
  <si>
    <t>HH70-1987</t>
  </si>
  <si>
    <t>HH70-1988</t>
  </si>
  <si>
    <t>HH70-1989</t>
  </si>
  <si>
    <t>HH70-1990</t>
  </si>
  <si>
    <t>6303.91.0010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</si>
</sst>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_([$$-409]* #,##0.00_);_([$$-409]* \(#,##0.00\);_([$$-409]* &quot;-&quot;??_);_(@_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 applyAlignment="1">
      <alignment wrapText="1"/>
    </xf>
    <xf numFmtId="0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3" fillId="0" borderId="4" xfId="4" applyNumberFormat="1" applyBorder="1"/>
    <xf numFmtId="183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2" fontId="3" fillId="0" borderId="4" xfId="4" applyNumberFormat="1" applyBorder="1"/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  <xf numFmtId="185" fontId="4" fillId="6" borderId="4" xfId="0" applyNumberFormat="1" applyFont="1" applyFill="1" applyBorder="1"/>
    <xf numFmtId="0" fontId="3" fillId="0" borderId="4" xfId="4" applyNumberFormat="1" applyBorder="1"/>
    <xf numFmtId="0" fontId="3" fillId="0" borderId="0" xfId="4" applyNumberFormat="1" applyAlignment="1">
      <alignment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"/>
  <sheetViews>
    <sheetView tabSelected="1" topLeftCell="AH1" zoomScaleNormal="100" workbookViewId="0">
      <selection activeCell="AO3" sqref="AO3:AO7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8.7109375" style="2" bestFit="1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2.28515625" style="2" bestFit="1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34" customWidth="1"/>
    <col min="21" max="21" width="8.140625" style="36" customWidth="1"/>
    <col min="22" max="23" width="8.7109375" style="33" customWidth="1"/>
    <col min="24" max="24" width="12.42578125" style="36" customWidth="1"/>
    <col min="25" max="25" width="9.85546875" style="36" customWidth="1"/>
    <col min="26" max="26" width="9" style="36" customWidth="1"/>
    <col min="27" max="27" width="6.28515625" style="34" customWidth="1"/>
    <col min="28" max="29" width="11.42578125" style="33" customWidth="1"/>
    <col min="30" max="30" width="9.85546875" style="34" customWidth="1"/>
    <col min="31" max="32" width="7.85546875" style="2" customWidth="1"/>
    <col min="33" max="33" width="9" style="36" customWidth="1"/>
    <col min="34" max="34" width="9" style="34" customWidth="1"/>
    <col min="35" max="35" width="9" style="33" customWidth="1"/>
    <col min="36" max="36" width="10" style="46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3.140625" style="5" bestFit="1" customWidth="1"/>
    <col min="42" max="42" width="11.5703125" style="5" customWidth="1"/>
    <col min="43" max="43" width="8.28515625" style="5" customWidth="1"/>
    <col min="44" max="44" width="11.5703125" style="4" customWidth="1"/>
    <col min="45" max="45" width="10.85546875" style="5" customWidth="1"/>
    <col min="46" max="46" width="8.140625" style="4" customWidth="1"/>
    <col min="47" max="47" width="9.140625" style="5" customWidth="1"/>
    <col min="48" max="48" width="8.140625" style="4" customWidth="1"/>
    <col min="49" max="49" width="9.28515625" style="5" customWidth="1"/>
    <col min="50" max="50" width="6.85546875" style="5" customWidth="1"/>
    <col min="51" max="51" width="9.140625" style="5" customWidth="1"/>
    <col min="52" max="52" width="7.42578125" style="5" customWidth="1"/>
    <col min="53" max="53" width="7.7109375" style="5" customWidth="1"/>
    <col min="54" max="54" width="11.42578125" style="5" customWidth="1"/>
    <col min="55" max="55" width="11.85546875" style="2" customWidth="1"/>
    <col min="56" max="56" width="11.28515625" style="39" customWidth="1"/>
    <col min="57" max="57" width="9.85546875" style="5" customWidth="1"/>
    <col min="58" max="58" width="15" style="4" customWidth="1"/>
    <col min="59" max="59" width="10.140625" style="5" customWidth="1"/>
    <col min="60" max="60" width="8.85546875" style="5" customWidth="1"/>
    <col min="61" max="61" width="10.85546875" style="5" customWidth="1"/>
    <col min="62" max="62" width="8.140625" style="4" customWidth="1"/>
    <col min="63" max="65" width="10.42578125" style="5" customWidth="1"/>
    <col min="66" max="66" width="12.42578125" style="2" customWidth="1"/>
    <col min="67" max="67" width="10.42578125" style="2" customWidth="1"/>
    <col min="68" max="68" width="9.5703125" style="2" customWidth="1"/>
    <col min="69" max="69" width="13.42578125" style="2" customWidth="1"/>
    <col min="70" max="70" width="13.42578125" style="4" customWidth="1"/>
    <col min="71" max="16384" width="9.140625" style="2"/>
  </cols>
  <sheetData>
    <row r="1" spans="1:70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47" t="s">
        <v>44</v>
      </c>
      <c r="L1" s="10" t="s">
        <v>15</v>
      </c>
      <c r="M1" s="10" t="s">
        <v>16</v>
      </c>
      <c r="N1" s="7" t="s">
        <v>43</v>
      </c>
      <c r="O1" s="7" t="s">
        <v>17</v>
      </c>
      <c r="P1" s="7" t="s">
        <v>18</v>
      </c>
      <c r="Q1" s="7" t="s">
        <v>41</v>
      </c>
      <c r="R1" s="70" t="s">
        <v>71</v>
      </c>
      <c r="S1" s="10" t="s">
        <v>19</v>
      </c>
      <c r="T1" s="13" t="s">
        <v>39</v>
      </c>
      <c r="U1" s="50" t="s">
        <v>40</v>
      </c>
      <c r="V1" s="66" t="s">
        <v>65</v>
      </c>
      <c r="W1" s="51" t="s">
        <v>47</v>
      </c>
      <c r="X1" s="64" t="s">
        <v>46</v>
      </c>
      <c r="Y1" s="11" t="s">
        <v>2</v>
      </c>
      <c r="Z1" s="35" t="s">
        <v>20</v>
      </c>
      <c r="AA1" s="35" t="s">
        <v>21</v>
      </c>
      <c r="AB1" s="35" t="s">
        <v>22</v>
      </c>
      <c r="AC1" s="71" t="s">
        <v>72</v>
      </c>
      <c r="AD1" s="13" t="s">
        <v>23</v>
      </c>
      <c r="AE1" s="44" t="s">
        <v>24</v>
      </c>
      <c r="AF1" s="69" t="s">
        <v>70</v>
      </c>
      <c r="AG1" s="35" t="s">
        <v>66</v>
      </c>
      <c r="AH1" s="35" t="s">
        <v>67</v>
      </c>
      <c r="AI1" s="35" t="s">
        <v>68</v>
      </c>
      <c r="AJ1" s="12" t="s">
        <v>69</v>
      </c>
      <c r="AK1" s="14" t="s">
        <v>25</v>
      </c>
      <c r="AL1" s="15" t="s">
        <v>26</v>
      </c>
      <c r="AM1" s="6" t="s">
        <v>27</v>
      </c>
      <c r="AN1" s="16" t="s">
        <v>28</v>
      </c>
      <c r="AO1" s="6" t="s">
        <v>29</v>
      </c>
      <c r="AP1" s="17" t="s">
        <v>30</v>
      </c>
      <c r="AQ1" s="18" t="s">
        <v>31</v>
      </c>
      <c r="AR1" s="16" t="s">
        <v>32</v>
      </c>
      <c r="AS1" s="17" t="s">
        <v>33</v>
      </c>
      <c r="AT1" s="16" t="s">
        <v>34</v>
      </c>
      <c r="AU1" s="17" t="s">
        <v>35</v>
      </c>
      <c r="AV1" s="16" t="s">
        <v>36</v>
      </c>
      <c r="AW1" s="17" t="s">
        <v>52</v>
      </c>
      <c r="AX1" s="16" t="s">
        <v>51</v>
      </c>
      <c r="AY1" s="38" t="s">
        <v>48</v>
      </c>
      <c r="AZ1" s="17" t="s">
        <v>49</v>
      </c>
      <c r="BA1" s="16" t="s">
        <v>50</v>
      </c>
      <c r="BB1" s="16" t="s">
        <v>37</v>
      </c>
      <c r="BC1" s="40" t="s">
        <v>38</v>
      </c>
      <c r="BD1" s="19" t="s">
        <v>42</v>
      </c>
      <c r="BE1" s="67" t="s">
        <v>53</v>
      </c>
      <c r="BF1" s="54" t="s">
        <v>55</v>
      </c>
      <c r="BG1" s="16" t="s">
        <v>56</v>
      </c>
      <c r="BH1" s="56" t="s">
        <v>57</v>
      </c>
      <c r="BI1" s="40" t="s">
        <v>58</v>
      </c>
      <c r="BJ1" s="73" t="s">
        <v>59</v>
      </c>
      <c r="BK1" s="59" t="s">
        <v>54</v>
      </c>
      <c r="BL1" s="59" t="s">
        <v>73</v>
      </c>
      <c r="BM1" s="58"/>
      <c r="BN1" s="61" t="s">
        <v>60</v>
      </c>
      <c r="BO1" s="62" t="s">
        <v>62</v>
      </c>
      <c r="BP1" s="61" t="s">
        <v>61</v>
      </c>
      <c r="BQ1" s="62" t="s">
        <v>64</v>
      </c>
      <c r="BR1" s="63" t="s">
        <v>63</v>
      </c>
    </row>
    <row r="2" spans="1:70" s="32" customFormat="1">
      <c r="A2" s="20">
        <v>1</v>
      </c>
      <c r="B2" s="21"/>
      <c r="C2" s="21"/>
      <c r="D2" s="21" t="s">
        <v>5</v>
      </c>
      <c r="E2" s="21"/>
      <c r="F2" s="21" t="s">
        <v>45</v>
      </c>
      <c r="G2" s="22" t="s">
        <v>74</v>
      </c>
      <c r="H2" s="21" t="s">
        <v>77</v>
      </c>
      <c r="I2" s="21" t="s">
        <v>77</v>
      </c>
      <c r="J2" s="20" t="s">
        <v>78</v>
      </c>
      <c r="K2" s="42" t="s">
        <v>79</v>
      </c>
      <c r="L2" s="21" t="s">
        <v>81</v>
      </c>
      <c r="M2" s="21" t="s">
        <v>82</v>
      </c>
      <c r="N2" s="42"/>
      <c r="O2" s="75" t="s">
        <v>90</v>
      </c>
      <c r="P2" s="49"/>
      <c r="Q2" s="21"/>
      <c r="R2" s="42"/>
      <c r="S2" s="21" t="s">
        <v>6</v>
      </c>
      <c r="T2" s="23">
        <v>300</v>
      </c>
      <c r="U2" s="37"/>
      <c r="V2" s="65">
        <v>32.28</v>
      </c>
      <c r="W2" s="52">
        <v>7.95</v>
      </c>
      <c r="X2" s="31">
        <v>4.0599999999999996</v>
      </c>
      <c r="Y2" s="21" t="s">
        <v>4</v>
      </c>
      <c r="Z2" s="43">
        <v>48</v>
      </c>
      <c r="AA2" s="43">
        <v>30</v>
      </c>
      <c r="AB2" s="43">
        <v>30</v>
      </c>
      <c r="AC2" s="72"/>
      <c r="AD2" s="23">
        <v>12</v>
      </c>
      <c r="AE2" s="45">
        <f t="shared" ref="AE2:AE7" si="0">IF(Z2="","",Z2*AA2*AB2/1000000)</f>
        <v>4.2999999999999997E-2</v>
      </c>
      <c r="AF2" s="68" t="s">
        <v>0</v>
      </c>
      <c r="AG2" s="43">
        <v>9</v>
      </c>
      <c r="AH2" s="43">
        <v>11</v>
      </c>
      <c r="AI2" s="43">
        <v>1.5</v>
      </c>
      <c r="AJ2" s="24">
        <v>0.9</v>
      </c>
      <c r="AK2" s="24">
        <v>65</v>
      </c>
      <c r="AL2" s="25">
        <f t="shared" ref="AL2:AL7" si="1">IF(AD2="","",AK2/AE2*AD2)</f>
        <v>18140</v>
      </c>
      <c r="AM2" s="26">
        <v>4050</v>
      </c>
      <c r="AN2" s="27">
        <f>IF(ISERROR(AM2/AL2),"",AM2/AL2)</f>
        <v>0.22</v>
      </c>
      <c r="AO2" s="21" t="s">
        <v>96</v>
      </c>
      <c r="AP2" s="28">
        <v>0.60299999999999998</v>
      </c>
      <c r="AQ2" s="27">
        <f t="shared" ref="AQ2:AQ7" si="2">IF(ISERROR(X2*AP2),"",X2*AP2)</f>
        <v>2.4500000000000002</v>
      </c>
      <c r="AR2" s="27">
        <f t="shared" ref="AR2:AR7" si="3">IF(ISERROR(X2+AN2+AQ2),"",X2+AN2+AQ2)</f>
        <v>6.73</v>
      </c>
      <c r="AS2" s="29">
        <v>0.1</v>
      </c>
      <c r="AT2" s="27">
        <f>IF(ISERROR(BE2*AS2),"",BE2*AS2)</f>
        <v>1.5</v>
      </c>
      <c r="AU2" s="29">
        <v>0.15</v>
      </c>
      <c r="AV2" s="27">
        <f>IF(ISERROR(BE2*AU2),"",BE2*AU2)</f>
        <v>2.25</v>
      </c>
      <c r="AW2" s="29">
        <v>0.1</v>
      </c>
      <c r="AX2" s="27">
        <f>IF(ISERROR(BE2*AW2),"",BE2*AW2)</f>
        <v>1.5</v>
      </c>
      <c r="AY2" s="31"/>
      <c r="AZ2" s="29">
        <v>0</v>
      </c>
      <c r="BA2" s="27">
        <f>IF(ISERROR(BE2*AZ2),"",BE2*AZ2)</f>
        <v>0</v>
      </c>
      <c r="BB2" s="27">
        <f>IF(ISERROR(AT2+AV2+AX2+BA2),"",AT2+AV2+AX2+BA2)</f>
        <v>5.25</v>
      </c>
      <c r="BC2" s="27">
        <f t="shared" ref="BC2:BC7" si="4">IF(ISERROR(AR2+BB2),"",AR2+BB2)</f>
        <v>11.98</v>
      </c>
      <c r="BD2" s="30">
        <f t="shared" ref="BD2:BD7" si="5">IF(ISERROR((BE2-BC2)/BE2),"",(BE2-BC2)/BE2)</f>
        <v>0.20130000000000001</v>
      </c>
      <c r="BE2" s="27">
        <f>IF(BK2="","",BK2*(1-BL2))</f>
        <v>15</v>
      </c>
      <c r="BF2" s="55">
        <v>0.15</v>
      </c>
      <c r="BG2" s="27">
        <f>IF(BF2="","",BK2*BF2)</f>
        <v>4.5</v>
      </c>
      <c r="BH2" s="48">
        <v>8</v>
      </c>
      <c r="BI2" s="27">
        <f>IF(ISERROR(BC2+BG2+BH2),"",BC2+BG2+BH2)</f>
        <v>24.48</v>
      </c>
      <c r="BJ2" s="74">
        <f>IF(BK2="","",(BK2-BI2)/BK2)</f>
        <v>0.1837</v>
      </c>
      <c r="BK2" s="76">
        <v>29.99</v>
      </c>
      <c r="BL2" s="55">
        <v>0.5</v>
      </c>
      <c r="BM2" s="3"/>
      <c r="BN2" s="53">
        <f>BE2</f>
        <v>15</v>
      </c>
      <c r="BO2" s="60">
        <f>IF(BP2="","",CEILING(BP2/0.9 - 0.01, 10) - 0.01)</f>
        <v>39.99</v>
      </c>
      <c r="BP2" s="53">
        <f>IF(BK2="","",BK2)</f>
        <v>29.99</v>
      </c>
      <c r="BQ2" s="57">
        <f>IF(BN2="","",(BN2-AR2)/BN2)</f>
        <v>0.55130000000000001</v>
      </c>
      <c r="BR2" s="57">
        <f>IF(BO2="","",(BO2-BN2)/BO2)</f>
        <v>0.62490000000000001</v>
      </c>
    </row>
    <row r="3" spans="1:70" s="32" customFormat="1">
      <c r="A3" s="20">
        <v>2</v>
      </c>
      <c r="B3" s="21"/>
      <c r="C3" s="21"/>
      <c r="D3" s="21" t="s">
        <v>5</v>
      </c>
      <c r="E3" s="21"/>
      <c r="F3" s="21" t="s">
        <v>45</v>
      </c>
      <c r="G3" s="22" t="s">
        <v>74</v>
      </c>
      <c r="H3" s="21" t="s">
        <v>77</v>
      </c>
      <c r="I3" s="21" t="s">
        <v>77</v>
      </c>
      <c r="J3" s="20" t="s">
        <v>78</v>
      </c>
      <c r="K3" s="42" t="s">
        <v>79</v>
      </c>
      <c r="L3" s="21" t="s">
        <v>81</v>
      </c>
      <c r="M3" s="21" t="s">
        <v>83</v>
      </c>
      <c r="N3" s="42"/>
      <c r="O3" s="75" t="s">
        <v>91</v>
      </c>
      <c r="P3" s="21"/>
      <c r="Q3" s="21"/>
      <c r="R3" s="42"/>
      <c r="S3" s="21" t="s">
        <v>6</v>
      </c>
      <c r="T3" s="23">
        <v>300</v>
      </c>
      <c r="U3" s="37"/>
      <c r="V3" s="65">
        <v>32.28</v>
      </c>
      <c r="W3" s="52">
        <v>7.95</v>
      </c>
      <c r="X3" s="31">
        <v>4.0599999999999996</v>
      </c>
      <c r="Y3" s="21" t="s">
        <v>4</v>
      </c>
      <c r="Z3" s="43">
        <v>48</v>
      </c>
      <c r="AA3" s="43">
        <v>30</v>
      </c>
      <c r="AB3" s="43">
        <v>30</v>
      </c>
      <c r="AC3" s="72"/>
      <c r="AD3" s="23">
        <v>12</v>
      </c>
      <c r="AE3" s="45">
        <f t="shared" si="0"/>
        <v>4.2999999999999997E-2</v>
      </c>
      <c r="AF3" s="68" t="s">
        <v>0</v>
      </c>
      <c r="AG3" s="43">
        <v>9</v>
      </c>
      <c r="AH3" s="43">
        <v>11</v>
      </c>
      <c r="AI3" s="43">
        <v>1.5</v>
      </c>
      <c r="AJ3" s="24">
        <v>0.9</v>
      </c>
      <c r="AK3" s="24">
        <v>65</v>
      </c>
      <c r="AL3" s="25">
        <f t="shared" si="1"/>
        <v>18140</v>
      </c>
      <c r="AM3" s="26">
        <v>4050</v>
      </c>
      <c r="AN3" s="27">
        <f t="shared" ref="AN3:AN7" si="6">IF(ISERROR(AM3/AL3),"",AM3/AL3)</f>
        <v>0.22</v>
      </c>
      <c r="AO3" s="21" t="s">
        <v>96</v>
      </c>
      <c r="AP3" s="28">
        <v>0.60299999999999998</v>
      </c>
      <c r="AQ3" s="27">
        <f t="shared" si="2"/>
        <v>2.4500000000000002</v>
      </c>
      <c r="AR3" s="27">
        <f t="shared" si="3"/>
        <v>6.73</v>
      </c>
      <c r="AS3" s="29">
        <v>0.1</v>
      </c>
      <c r="AT3" s="27">
        <f t="shared" ref="AT3:AT7" si="7">IF(ISERROR(BE3*AS3),"",BE3*AS3)</f>
        <v>1.5</v>
      </c>
      <c r="AU3" s="29">
        <v>0.15</v>
      </c>
      <c r="AV3" s="27">
        <f t="shared" ref="AV3:AV7" si="8">IF(ISERROR(BE3*AU3),"",BE3*AU3)</f>
        <v>2.25</v>
      </c>
      <c r="AW3" s="29">
        <v>0.1</v>
      </c>
      <c r="AX3" s="27">
        <f t="shared" ref="AX3:AX7" si="9">IF(ISERROR(BE3*AW3),"",BE3*AW3)</f>
        <v>1.5</v>
      </c>
      <c r="AY3" s="31"/>
      <c r="AZ3" s="29">
        <v>0</v>
      </c>
      <c r="BA3" s="27">
        <f t="shared" ref="BA3:BA7" si="10">IF(ISERROR(BE3*AZ3),"",BE3*AZ3)</f>
        <v>0</v>
      </c>
      <c r="BB3" s="27">
        <f t="shared" ref="BB3:BB7" si="11">IF(ISERROR(AT3+AV3+AX3+BA3),"",AT3+AV3+AX3+BA3)</f>
        <v>5.25</v>
      </c>
      <c r="BC3" s="27">
        <f t="shared" si="4"/>
        <v>11.98</v>
      </c>
      <c r="BD3" s="30">
        <f t="shared" si="5"/>
        <v>0.20130000000000001</v>
      </c>
      <c r="BE3" s="27">
        <f t="shared" ref="BE3:BE7" si="12">IF(BK3="","",BK3*(1-BL3))</f>
        <v>15</v>
      </c>
      <c r="BF3" s="55">
        <v>0.15</v>
      </c>
      <c r="BG3" s="27">
        <f t="shared" ref="BG3:BG7" si="13">IF(BF3="","",BK3*BF3)</f>
        <v>4.5</v>
      </c>
      <c r="BH3" s="48">
        <v>8</v>
      </c>
      <c r="BI3" s="27">
        <f t="shared" ref="BI3:BI7" si="14">IF(ISERROR(BC3+BG3+BH3),"",BC3+BG3+BH3)</f>
        <v>24.48</v>
      </c>
      <c r="BJ3" s="74">
        <f t="shared" ref="BJ3:BJ7" si="15">IF(BK3="","",(BK3-BI3)/BK3)</f>
        <v>0.1837</v>
      </c>
      <c r="BK3" s="76">
        <v>29.99</v>
      </c>
      <c r="BL3" s="55">
        <v>0.5</v>
      </c>
      <c r="BM3" s="3"/>
      <c r="BN3" s="53">
        <f t="shared" ref="BN3:BN7" si="16">BE3</f>
        <v>15</v>
      </c>
      <c r="BO3" s="60">
        <f t="shared" ref="BO3:BO7" si="17">IF(BP3="","",CEILING(BP3/0.9 - 0.01, 10) - 0.01)</f>
        <v>39.99</v>
      </c>
      <c r="BP3" s="53">
        <f t="shared" ref="BP3:BP7" si="18">IF(BK3="","",BK3)</f>
        <v>29.99</v>
      </c>
      <c r="BQ3" s="57">
        <f t="shared" ref="BQ3:BQ7" si="19">IF(BN3="","",(BN3-AR3)/BN3)</f>
        <v>0.55130000000000001</v>
      </c>
      <c r="BR3" s="57">
        <f t="shared" ref="BR3:BR7" si="20">IF(BO3="","",(BO3-BN3)/BO3)</f>
        <v>0.62490000000000001</v>
      </c>
    </row>
    <row r="4" spans="1:70" s="32" customFormat="1">
      <c r="A4" s="20">
        <v>3</v>
      </c>
      <c r="B4" s="21"/>
      <c r="C4" s="21"/>
      <c r="D4" s="21" t="s">
        <v>5</v>
      </c>
      <c r="E4" s="21"/>
      <c r="F4" s="21" t="s">
        <v>45</v>
      </c>
      <c r="G4" s="22" t="s">
        <v>75</v>
      </c>
      <c r="H4" s="21" t="s">
        <v>77</v>
      </c>
      <c r="I4" s="21" t="s">
        <v>77</v>
      </c>
      <c r="J4" s="20" t="s">
        <v>84</v>
      </c>
      <c r="K4" s="42" t="s">
        <v>85</v>
      </c>
      <c r="L4" s="21" t="s">
        <v>80</v>
      </c>
      <c r="M4" s="21" t="s">
        <v>86</v>
      </c>
      <c r="N4" s="42"/>
      <c r="O4" s="75" t="s">
        <v>92</v>
      </c>
      <c r="P4" s="21"/>
      <c r="Q4" s="21"/>
      <c r="R4" s="42"/>
      <c r="S4" s="21" t="s">
        <v>6</v>
      </c>
      <c r="T4" s="23">
        <v>300</v>
      </c>
      <c r="U4" s="37"/>
      <c r="V4" s="65">
        <v>40.619999999999997</v>
      </c>
      <c r="W4" s="52">
        <v>7.95</v>
      </c>
      <c r="X4" s="31">
        <v>5.1100000000000003</v>
      </c>
      <c r="Y4" s="21" t="s">
        <v>4</v>
      </c>
      <c r="Z4" s="43">
        <v>48</v>
      </c>
      <c r="AA4" s="43">
        <v>30</v>
      </c>
      <c r="AB4" s="43">
        <v>30</v>
      </c>
      <c r="AC4" s="72"/>
      <c r="AD4" s="23">
        <v>12</v>
      </c>
      <c r="AE4" s="45">
        <f t="shared" si="0"/>
        <v>4.2999999999999997E-2</v>
      </c>
      <c r="AF4" s="68" t="s">
        <v>0</v>
      </c>
      <c r="AG4" s="43">
        <v>9</v>
      </c>
      <c r="AH4" s="43">
        <v>11</v>
      </c>
      <c r="AI4" s="43">
        <v>1.5</v>
      </c>
      <c r="AJ4" s="24">
        <v>0.9</v>
      </c>
      <c r="AK4" s="24">
        <v>65</v>
      </c>
      <c r="AL4" s="25">
        <f t="shared" si="1"/>
        <v>18140</v>
      </c>
      <c r="AM4" s="26">
        <v>4050</v>
      </c>
      <c r="AN4" s="27">
        <f t="shared" si="6"/>
        <v>0.22</v>
      </c>
      <c r="AO4" s="21" t="s">
        <v>96</v>
      </c>
      <c r="AP4" s="28">
        <v>0.60299999999999998</v>
      </c>
      <c r="AQ4" s="27">
        <f t="shared" si="2"/>
        <v>3.08</v>
      </c>
      <c r="AR4" s="27">
        <f t="shared" si="3"/>
        <v>8.41</v>
      </c>
      <c r="AS4" s="29">
        <v>0.1</v>
      </c>
      <c r="AT4" s="27">
        <f t="shared" si="7"/>
        <v>1.85</v>
      </c>
      <c r="AU4" s="29">
        <v>0.15</v>
      </c>
      <c r="AV4" s="27">
        <f t="shared" si="8"/>
        <v>2.78</v>
      </c>
      <c r="AW4" s="29">
        <v>0.1</v>
      </c>
      <c r="AX4" s="27">
        <f t="shared" si="9"/>
        <v>1.85</v>
      </c>
      <c r="AY4" s="31"/>
      <c r="AZ4" s="29">
        <v>0</v>
      </c>
      <c r="BA4" s="27">
        <f t="shared" si="10"/>
        <v>0</v>
      </c>
      <c r="BB4" s="27">
        <f t="shared" si="11"/>
        <v>6.48</v>
      </c>
      <c r="BC4" s="27">
        <f t="shared" si="4"/>
        <v>14.89</v>
      </c>
      <c r="BD4" s="30">
        <f t="shared" si="5"/>
        <v>0.1951</v>
      </c>
      <c r="BE4" s="27">
        <f t="shared" si="12"/>
        <v>18.5</v>
      </c>
      <c r="BF4" s="55">
        <v>0.15</v>
      </c>
      <c r="BG4" s="27">
        <f t="shared" si="13"/>
        <v>5.55</v>
      </c>
      <c r="BH4" s="48">
        <v>8</v>
      </c>
      <c r="BI4" s="27">
        <f t="shared" si="14"/>
        <v>28.44</v>
      </c>
      <c r="BJ4" s="74">
        <f t="shared" si="15"/>
        <v>0.2311</v>
      </c>
      <c r="BK4" s="76">
        <v>36.99</v>
      </c>
      <c r="BL4" s="55">
        <v>0.5</v>
      </c>
      <c r="BM4" s="3"/>
      <c r="BN4" s="53">
        <f t="shared" si="16"/>
        <v>18.5</v>
      </c>
      <c r="BO4" s="60">
        <f t="shared" si="17"/>
        <v>49.99</v>
      </c>
      <c r="BP4" s="53">
        <f t="shared" si="18"/>
        <v>36.99</v>
      </c>
      <c r="BQ4" s="57">
        <f t="shared" si="19"/>
        <v>0.5454</v>
      </c>
      <c r="BR4" s="57">
        <f t="shared" si="20"/>
        <v>0.62990000000000002</v>
      </c>
    </row>
    <row r="5" spans="1:70" s="32" customFormat="1">
      <c r="A5" s="20">
        <v>4</v>
      </c>
      <c r="B5" s="21"/>
      <c r="C5" s="21"/>
      <c r="D5" s="21" t="s">
        <v>5</v>
      </c>
      <c r="E5" s="21"/>
      <c r="F5" s="21" t="s">
        <v>45</v>
      </c>
      <c r="G5" s="22" t="s">
        <v>75</v>
      </c>
      <c r="H5" s="21" t="s">
        <v>77</v>
      </c>
      <c r="I5" s="21" t="s">
        <v>77</v>
      </c>
      <c r="J5" s="20" t="s">
        <v>84</v>
      </c>
      <c r="K5" s="42" t="s">
        <v>79</v>
      </c>
      <c r="L5" s="21" t="s">
        <v>80</v>
      </c>
      <c r="M5" s="21" t="s">
        <v>87</v>
      </c>
      <c r="N5" s="42"/>
      <c r="O5" s="75" t="s">
        <v>93</v>
      </c>
      <c r="P5" s="21"/>
      <c r="Q5" s="21"/>
      <c r="R5" s="42"/>
      <c r="S5" s="21" t="s">
        <v>6</v>
      </c>
      <c r="T5" s="23">
        <v>300</v>
      </c>
      <c r="U5" s="37"/>
      <c r="V5" s="65">
        <v>40.619999999999997</v>
      </c>
      <c r="W5" s="52">
        <v>7.95</v>
      </c>
      <c r="X5" s="31">
        <v>5.1100000000000003</v>
      </c>
      <c r="Y5" s="21" t="s">
        <v>4</v>
      </c>
      <c r="Z5" s="43">
        <v>48</v>
      </c>
      <c r="AA5" s="43">
        <v>30</v>
      </c>
      <c r="AB5" s="43">
        <v>30</v>
      </c>
      <c r="AC5" s="72"/>
      <c r="AD5" s="23">
        <v>12</v>
      </c>
      <c r="AE5" s="45">
        <f t="shared" si="0"/>
        <v>4.2999999999999997E-2</v>
      </c>
      <c r="AF5" s="68" t="s">
        <v>0</v>
      </c>
      <c r="AG5" s="43">
        <v>9</v>
      </c>
      <c r="AH5" s="43">
        <v>11</v>
      </c>
      <c r="AI5" s="43">
        <v>1.5</v>
      </c>
      <c r="AJ5" s="24">
        <v>0.9</v>
      </c>
      <c r="AK5" s="24">
        <v>65</v>
      </c>
      <c r="AL5" s="25">
        <f t="shared" si="1"/>
        <v>18140</v>
      </c>
      <c r="AM5" s="26">
        <v>4050</v>
      </c>
      <c r="AN5" s="27">
        <f t="shared" si="6"/>
        <v>0.22</v>
      </c>
      <c r="AO5" s="21" t="s">
        <v>96</v>
      </c>
      <c r="AP5" s="28">
        <v>0.60299999999999998</v>
      </c>
      <c r="AQ5" s="27">
        <f t="shared" si="2"/>
        <v>3.08</v>
      </c>
      <c r="AR5" s="27">
        <f t="shared" si="3"/>
        <v>8.41</v>
      </c>
      <c r="AS5" s="29">
        <v>0.1</v>
      </c>
      <c r="AT5" s="27">
        <f t="shared" si="7"/>
        <v>1.85</v>
      </c>
      <c r="AU5" s="29">
        <v>0.15</v>
      </c>
      <c r="AV5" s="27">
        <f t="shared" si="8"/>
        <v>2.78</v>
      </c>
      <c r="AW5" s="29">
        <v>0.1</v>
      </c>
      <c r="AX5" s="27">
        <f t="shared" si="9"/>
        <v>1.85</v>
      </c>
      <c r="AY5" s="31"/>
      <c r="AZ5" s="29">
        <v>0</v>
      </c>
      <c r="BA5" s="27">
        <f t="shared" si="10"/>
        <v>0</v>
      </c>
      <c r="BB5" s="27">
        <f t="shared" si="11"/>
        <v>6.48</v>
      </c>
      <c r="BC5" s="27">
        <f t="shared" si="4"/>
        <v>14.89</v>
      </c>
      <c r="BD5" s="30">
        <f t="shared" si="5"/>
        <v>0.1951</v>
      </c>
      <c r="BE5" s="27">
        <f t="shared" si="12"/>
        <v>18.5</v>
      </c>
      <c r="BF5" s="55">
        <v>0.15</v>
      </c>
      <c r="BG5" s="27">
        <f t="shared" si="13"/>
        <v>5.55</v>
      </c>
      <c r="BH5" s="48">
        <v>8</v>
      </c>
      <c r="BI5" s="27">
        <f t="shared" si="14"/>
        <v>28.44</v>
      </c>
      <c r="BJ5" s="74">
        <f t="shared" si="15"/>
        <v>0.2311</v>
      </c>
      <c r="BK5" s="76">
        <v>36.99</v>
      </c>
      <c r="BL5" s="55">
        <v>0.5</v>
      </c>
      <c r="BM5" s="3"/>
      <c r="BN5" s="53">
        <f t="shared" si="16"/>
        <v>18.5</v>
      </c>
      <c r="BO5" s="60">
        <f t="shared" si="17"/>
        <v>49.99</v>
      </c>
      <c r="BP5" s="53">
        <f t="shared" si="18"/>
        <v>36.99</v>
      </c>
      <c r="BQ5" s="57">
        <f t="shared" si="19"/>
        <v>0.5454</v>
      </c>
      <c r="BR5" s="57">
        <f t="shared" si="20"/>
        <v>0.62990000000000002</v>
      </c>
    </row>
    <row r="6" spans="1:70" s="32" customFormat="1">
      <c r="A6" s="20">
        <v>5</v>
      </c>
      <c r="B6" s="21"/>
      <c r="C6" s="21"/>
      <c r="D6" s="21" t="s">
        <v>5</v>
      </c>
      <c r="E6" s="21"/>
      <c r="F6" s="21" t="s">
        <v>45</v>
      </c>
      <c r="G6" s="22" t="s">
        <v>76</v>
      </c>
      <c r="H6" s="21" t="s">
        <v>77</v>
      </c>
      <c r="I6" s="21" t="s">
        <v>77</v>
      </c>
      <c r="J6" s="20" t="s">
        <v>88</v>
      </c>
      <c r="K6" s="41"/>
      <c r="L6" s="21" t="s">
        <v>80</v>
      </c>
      <c r="M6" s="21" t="s">
        <v>86</v>
      </c>
      <c r="N6" s="42"/>
      <c r="O6" s="75" t="s">
        <v>94</v>
      </c>
      <c r="P6" s="21"/>
      <c r="Q6" s="21"/>
      <c r="R6" s="42"/>
      <c r="S6" s="21" t="s">
        <v>6</v>
      </c>
      <c r="T6" s="23">
        <v>300</v>
      </c>
      <c r="U6" s="37"/>
      <c r="V6" s="65">
        <v>49.21</v>
      </c>
      <c r="W6" s="52">
        <v>7.95</v>
      </c>
      <c r="X6" s="31">
        <v>6.19</v>
      </c>
      <c r="Y6" s="21" t="s">
        <v>4</v>
      </c>
      <c r="Z6" s="43">
        <v>48</v>
      </c>
      <c r="AA6" s="43">
        <v>30</v>
      </c>
      <c r="AB6" s="43">
        <v>30</v>
      </c>
      <c r="AC6" s="72"/>
      <c r="AD6" s="23">
        <v>12</v>
      </c>
      <c r="AE6" s="45">
        <f t="shared" si="0"/>
        <v>4.2999999999999997E-2</v>
      </c>
      <c r="AF6" s="68" t="s">
        <v>0</v>
      </c>
      <c r="AG6" s="43">
        <v>9</v>
      </c>
      <c r="AH6" s="43">
        <v>11</v>
      </c>
      <c r="AI6" s="43">
        <v>1.5</v>
      </c>
      <c r="AJ6" s="24">
        <v>0.9</v>
      </c>
      <c r="AK6" s="24">
        <v>65</v>
      </c>
      <c r="AL6" s="25">
        <f t="shared" si="1"/>
        <v>18140</v>
      </c>
      <c r="AM6" s="26">
        <v>4050</v>
      </c>
      <c r="AN6" s="27">
        <f t="shared" si="6"/>
        <v>0.22</v>
      </c>
      <c r="AO6" s="21" t="s">
        <v>96</v>
      </c>
      <c r="AP6" s="28">
        <v>0.60299999999999998</v>
      </c>
      <c r="AQ6" s="27">
        <f t="shared" si="2"/>
        <v>3.73</v>
      </c>
      <c r="AR6" s="27">
        <f t="shared" si="3"/>
        <v>10.14</v>
      </c>
      <c r="AS6" s="29">
        <v>0.1</v>
      </c>
      <c r="AT6" s="27">
        <f t="shared" si="7"/>
        <v>2.25</v>
      </c>
      <c r="AU6" s="29">
        <v>0.15</v>
      </c>
      <c r="AV6" s="27">
        <f t="shared" si="8"/>
        <v>3.38</v>
      </c>
      <c r="AW6" s="29">
        <v>0.1</v>
      </c>
      <c r="AX6" s="27">
        <f t="shared" si="9"/>
        <v>2.25</v>
      </c>
      <c r="AY6" s="31"/>
      <c r="AZ6" s="29">
        <v>0</v>
      </c>
      <c r="BA6" s="27">
        <f t="shared" si="10"/>
        <v>0</v>
      </c>
      <c r="BB6" s="27">
        <f t="shared" si="11"/>
        <v>7.88</v>
      </c>
      <c r="BC6" s="27">
        <f t="shared" si="4"/>
        <v>18.02</v>
      </c>
      <c r="BD6" s="30">
        <f t="shared" si="5"/>
        <v>0.1991</v>
      </c>
      <c r="BE6" s="27">
        <f t="shared" si="12"/>
        <v>22.5</v>
      </c>
      <c r="BF6" s="55">
        <v>0.15</v>
      </c>
      <c r="BG6" s="27">
        <f t="shared" si="13"/>
        <v>6.75</v>
      </c>
      <c r="BH6" s="48">
        <v>8</v>
      </c>
      <c r="BI6" s="27">
        <f t="shared" si="14"/>
        <v>32.770000000000003</v>
      </c>
      <c r="BJ6" s="74">
        <f t="shared" si="15"/>
        <v>0.27160000000000001</v>
      </c>
      <c r="BK6" s="76">
        <v>44.99</v>
      </c>
      <c r="BL6" s="55">
        <v>0.5</v>
      </c>
      <c r="BM6" s="3"/>
      <c r="BN6" s="53">
        <f t="shared" si="16"/>
        <v>22.5</v>
      </c>
      <c r="BO6" s="60">
        <f t="shared" si="17"/>
        <v>49.99</v>
      </c>
      <c r="BP6" s="53">
        <f t="shared" si="18"/>
        <v>44.99</v>
      </c>
      <c r="BQ6" s="57">
        <f t="shared" si="19"/>
        <v>0.54930000000000001</v>
      </c>
      <c r="BR6" s="57">
        <f t="shared" si="20"/>
        <v>0.54990000000000006</v>
      </c>
    </row>
    <row r="7" spans="1:70" s="32" customFormat="1">
      <c r="A7" s="20">
        <v>6</v>
      </c>
      <c r="B7" s="21"/>
      <c r="C7" s="21"/>
      <c r="D7" s="21" t="s">
        <v>5</v>
      </c>
      <c r="E7" s="21"/>
      <c r="F7" s="21" t="s">
        <v>45</v>
      </c>
      <c r="G7" s="22" t="s">
        <v>76</v>
      </c>
      <c r="H7" s="21" t="s">
        <v>77</v>
      </c>
      <c r="I7" s="21" t="s">
        <v>77</v>
      </c>
      <c r="J7" s="20" t="s">
        <v>88</v>
      </c>
      <c r="K7" s="41"/>
      <c r="L7" s="21" t="s">
        <v>80</v>
      </c>
      <c r="M7" s="21" t="s">
        <v>89</v>
      </c>
      <c r="N7" s="42"/>
      <c r="O7" s="75" t="s">
        <v>95</v>
      </c>
      <c r="P7" s="21"/>
      <c r="Q7" s="21"/>
      <c r="R7" s="42"/>
      <c r="S7" s="21" t="s">
        <v>6</v>
      </c>
      <c r="T7" s="23">
        <v>300</v>
      </c>
      <c r="U7" s="37"/>
      <c r="V7" s="65">
        <v>49.21</v>
      </c>
      <c r="W7" s="52">
        <v>7.95</v>
      </c>
      <c r="X7" s="31">
        <v>6.19</v>
      </c>
      <c r="Y7" s="21" t="s">
        <v>4</v>
      </c>
      <c r="Z7" s="43">
        <v>48</v>
      </c>
      <c r="AA7" s="43">
        <v>30</v>
      </c>
      <c r="AB7" s="43">
        <v>30</v>
      </c>
      <c r="AC7" s="72"/>
      <c r="AD7" s="23">
        <v>12</v>
      </c>
      <c r="AE7" s="45">
        <f t="shared" si="0"/>
        <v>4.2999999999999997E-2</v>
      </c>
      <c r="AF7" s="68" t="s">
        <v>0</v>
      </c>
      <c r="AG7" s="43">
        <v>9</v>
      </c>
      <c r="AH7" s="43">
        <v>11</v>
      </c>
      <c r="AI7" s="43">
        <v>1.5</v>
      </c>
      <c r="AJ7" s="24">
        <v>0.9</v>
      </c>
      <c r="AK7" s="24">
        <v>65</v>
      </c>
      <c r="AL7" s="25">
        <f t="shared" si="1"/>
        <v>18140</v>
      </c>
      <c r="AM7" s="26">
        <v>4050</v>
      </c>
      <c r="AN7" s="27">
        <f t="shared" si="6"/>
        <v>0.22</v>
      </c>
      <c r="AO7" s="21" t="s">
        <v>96</v>
      </c>
      <c r="AP7" s="28">
        <v>0.60299999999999998</v>
      </c>
      <c r="AQ7" s="27">
        <f t="shared" si="2"/>
        <v>3.73</v>
      </c>
      <c r="AR7" s="27">
        <f t="shared" si="3"/>
        <v>10.14</v>
      </c>
      <c r="AS7" s="29">
        <v>0.1</v>
      </c>
      <c r="AT7" s="27">
        <f t="shared" si="7"/>
        <v>2.25</v>
      </c>
      <c r="AU7" s="29">
        <v>0.15</v>
      </c>
      <c r="AV7" s="27">
        <f t="shared" si="8"/>
        <v>3.38</v>
      </c>
      <c r="AW7" s="29">
        <v>0.1</v>
      </c>
      <c r="AX7" s="27">
        <f t="shared" si="9"/>
        <v>2.25</v>
      </c>
      <c r="AY7" s="31"/>
      <c r="AZ7" s="29">
        <v>0</v>
      </c>
      <c r="BA7" s="27">
        <f t="shared" si="10"/>
        <v>0</v>
      </c>
      <c r="BB7" s="27">
        <f t="shared" si="11"/>
        <v>7.88</v>
      </c>
      <c r="BC7" s="27">
        <f t="shared" si="4"/>
        <v>18.02</v>
      </c>
      <c r="BD7" s="30">
        <f t="shared" si="5"/>
        <v>0.1991</v>
      </c>
      <c r="BE7" s="27">
        <f t="shared" si="12"/>
        <v>22.5</v>
      </c>
      <c r="BF7" s="55">
        <v>0.15</v>
      </c>
      <c r="BG7" s="27">
        <f t="shared" si="13"/>
        <v>6.75</v>
      </c>
      <c r="BH7" s="48">
        <v>8</v>
      </c>
      <c r="BI7" s="27">
        <f t="shared" si="14"/>
        <v>32.770000000000003</v>
      </c>
      <c r="BJ7" s="74">
        <f t="shared" si="15"/>
        <v>0.27160000000000001</v>
      </c>
      <c r="BK7" s="76">
        <v>44.99</v>
      </c>
      <c r="BL7" s="55">
        <v>0.5</v>
      </c>
      <c r="BM7" s="3"/>
      <c r="BN7" s="53">
        <f t="shared" si="16"/>
        <v>22.5</v>
      </c>
      <c r="BO7" s="60">
        <f t="shared" si="17"/>
        <v>49.99</v>
      </c>
      <c r="BP7" s="53">
        <f t="shared" si="18"/>
        <v>44.99</v>
      </c>
      <c r="BQ7" s="57">
        <f t="shared" si="19"/>
        <v>0.54930000000000001</v>
      </c>
      <c r="BR7" s="57">
        <f t="shared" si="20"/>
        <v>0.54990000000000006</v>
      </c>
    </row>
    <row r="8" spans="1:70">
      <c r="BK8" s="77"/>
    </row>
    <row r="9" spans="1:70">
      <c r="BK9" s="77"/>
    </row>
  </sheetData>
  <sheetProtection insertRows="0" deleteRows="0" sort="0"/>
  <protectedRanges>
    <protectedRange sqref="A8:B90 D8:E90 C8:C89 AN2:AN7 F8:S89 AQ2:BH7 BJ2:BJ7 A2:J7 U8:BB89 L2:S7 AE2:AF7 AK2:AL7 Z6:AA7 AC6:AC7 AG6:AH7 V2:Y7" name="Range1"/>
    <protectedRange sqref="AG2:AJ2 Z2:AC2 Z3:AA5 AC3:AC5 AB3:AB7 AG3:AH5 AI3:AJ7" name="Range1_2"/>
    <protectedRange sqref="AM2:AM7" name="Range1_3"/>
    <protectedRange sqref="AO2:AP7" name="Range1_4"/>
    <protectedRange sqref="T2:T7" name="Range1_6"/>
    <protectedRange sqref="K2:K7" name="Range1_1"/>
  </protectedRanges>
  <phoneticPr fontId="11" type="noConversion"/>
  <dataValidations count="6">
    <dataValidation type="list" allowBlank="1" showInputMessage="1" showErrorMessage="1" sqref="D2:D7">
      <formula1>#REF!</formula1>
    </dataValidation>
    <dataValidation type="list" allowBlank="1" showInputMessage="1" showErrorMessage="1" sqref="E2:E7">
      <formula1>#REF!</formula1>
    </dataValidation>
    <dataValidation type="list" allowBlank="1" showInputMessage="1" showErrorMessage="1" sqref="S2:S7">
      <formula1>#REF!</formula1>
    </dataValidation>
    <dataValidation type="list" allowBlank="1" showInputMessage="1" showErrorMessage="1" sqref="Y2:Y7">
      <formula1>#REF!</formula1>
    </dataValidation>
    <dataValidation type="list" allowBlank="1" showInputMessage="1" showErrorMessage="1" sqref="F2:F7">
      <formula1>#REF!</formula1>
    </dataValidation>
    <dataValidation type="list" allowBlank="1" showInputMessage="1" showErrorMessage="1" sqref="R2:R7 AF2:AF7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2025-12-29T02:32:33Z</dcterms:modified>
</cp:coreProperties>
</file>