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5BDBF53-0A7D-4D9E-B71D-1B492FA7D48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mmitment" sheetId="2" r:id="rId1"/>
    <sheet name="762 Order" sheetId="6" r:id="rId2"/>
    <sheet name="Item" sheetId="5" r:id="rId3"/>
    <sheet name="Quote" sheetId="7" r:id="rId4"/>
    <sheet name="ValueSelect" sheetId="4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Data!$B$1:$S$1</definedName>
    <definedName name="_xlnm._FilterDatabase" localSheetId="4" hidden="1">ValueSelect!$D$1:$K$293</definedName>
    <definedName name="A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B">#REF!</definedName>
    <definedName name="Banner">'[2]Hardline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[1]!Table1[[#All],[KING]]</definedName>
    <definedName name="BLANKETSTHROWSS">[1]!Table1[[#All],[KING SHAM]]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[3]Sheet1!$DW$2:$DW$3</definedName>
    <definedName name="colour">#REF!</definedName>
    <definedName name="COMFORTERSBEDDINGSETSA1">[1]!Table1[[#All],[TWIN]]</definedName>
    <definedName name="COMFORTERSBEDDINGSETSS">[1]!Table1[[#All],[COMFORTER SET]]</definedName>
    <definedName name="CON">'[4]317-TOP'!#REF!</definedName>
    <definedName name="CONS">#REF!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own_Comforters">#REF!</definedName>
    <definedName name="Duvet_Covers">#REF!</definedName>
    <definedName name="DUVETCOVERSA1">[1]!Table1[[#All],[EURO]]</definedName>
    <definedName name="DUVETCOVERSS">[1]!Table1[[#All],[DUVETS]]</definedName>
    <definedName name="Electrics">#REF!</definedName>
    <definedName name="ESSENTIALOILDIFFUSERS">#REF!</definedName>
    <definedName name="ESSENTIALOILSDIFFUSERS">#REF!</definedName>
    <definedName name="fiscalweeks">#REF!</definedName>
    <definedName name="foam">[3]Sheet1!$EC$2:$EC$3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HBC">'[5]Spec Sheet'!#REF!</definedName>
    <definedName name="Home_Décor">#REF!</definedName>
    <definedName name="Home_Décor.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[1]!Table1[[#All],[STANDARD]]</definedName>
    <definedName name="KIDSBEDDINGS">[1]!Table1[[#All],[COORDINATING PILLOWS]]</definedName>
    <definedName name="Lighting_or_Candleholders">#REF!</definedName>
    <definedName name="lnk">[6]Sheet1!$A$2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_Shams">#REF!</definedName>
    <definedName name="Pillowcas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RT_IFF">[7]a!$A$10:$B$35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[1]!Table1[[#All],[KING / CAL KING]]</definedName>
    <definedName name="QUILTSANDCOVERLETSS">[1]!Table1[[#All],[QUILT]]</definedName>
    <definedName name="Season">'[2]Hardline Drop down'!$D$5:$D$15</definedName>
    <definedName name="Seasonal">#REF!</definedName>
    <definedName name="Sheets_Full_Queen_King">#REF!</definedName>
    <definedName name="Sheets_Twin">#REF!</definedName>
    <definedName name="SHEETSA1">[1]!Table1[[#All],[KING PC]]</definedName>
    <definedName name="SHEETSS">[1]!Table1[[#All],[BEDDING SETS]]</definedName>
    <definedName name="Shower_Curtains">#REF!</definedName>
    <definedName name="Slipcovers_Chair_Pads">#REF!</definedName>
    <definedName name="Slipcovers_Chair_Pads.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els_Bath_Sheets">#REF!</definedName>
    <definedName name="TransitCalendar">#REF!</definedName>
    <definedName name="TransitOTBWeeks">#REF!</definedName>
    <definedName name="UNIT">[3]Sheet1!$EF$2:$EF$3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[1]!Table1[[#All],[VALENCES]]</definedName>
    <definedName name="wood">[3]Sheet1!$EG$2:$EG$3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" i="5" l="1"/>
  <c r="AM54" i="7" l="1"/>
  <c r="AL54" i="7"/>
  <c r="AQ54" i="7" s="1"/>
  <c r="AK54" i="7"/>
  <c r="AP54" i="7" s="1"/>
  <c r="AC54" i="7"/>
  <c r="X54" i="7"/>
  <c r="Y54" i="7" s="1"/>
  <c r="R54" i="7"/>
  <c r="S54" i="7" s="1"/>
  <c r="U54" i="7" s="1"/>
  <c r="K54" i="7"/>
  <c r="AQ53" i="7"/>
  <c r="AP53" i="7"/>
  <c r="AM53" i="7"/>
  <c r="AL53" i="7"/>
  <c r="AK53" i="7"/>
  <c r="AG53" i="7"/>
  <c r="AE53" i="7"/>
  <c r="AC53" i="7"/>
  <c r="AH53" i="7" s="1"/>
  <c r="X53" i="7"/>
  <c r="Y53" i="7" s="1"/>
  <c r="S53" i="7"/>
  <c r="U53" i="7" s="1"/>
  <c r="R53" i="7"/>
  <c r="K53" i="7"/>
  <c r="AQ52" i="7"/>
  <c r="AL52" i="7"/>
  <c r="AK52" i="7"/>
  <c r="AP52" i="7" s="1"/>
  <c r="Y52" i="7"/>
  <c r="X52" i="7"/>
  <c r="S52" i="7"/>
  <c r="U52" i="7" s="1"/>
  <c r="R52" i="7"/>
  <c r="K52" i="7"/>
  <c r="Z52" i="7" s="1"/>
  <c r="AL51" i="7"/>
  <c r="AQ51" i="7" s="1"/>
  <c r="AK51" i="7"/>
  <c r="X51" i="7"/>
  <c r="S51" i="7"/>
  <c r="U51" i="7" s="1"/>
  <c r="R51" i="7"/>
  <c r="K51" i="7"/>
  <c r="AL50" i="7"/>
  <c r="AM50" i="7" s="1"/>
  <c r="AK50" i="7"/>
  <c r="AC50" i="7" s="1"/>
  <c r="AE50" i="7"/>
  <c r="X50" i="7"/>
  <c r="R50" i="7"/>
  <c r="S50" i="7" s="1"/>
  <c r="U50" i="7" s="1"/>
  <c r="K50" i="7"/>
  <c r="AL49" i="7"/>
  <c r="AQ49" i="7" s="1"/>
  <c r="AK49" i="7"/>
  <c r="AP49" i="7" s="1"/>
  <c r="X49" i="7"/>
  <c r="Y49" i="7" s="1"/>
  <c r="U49" i="7"/>
  <c r="Z49" i="7" s="1"/>
  <c r="S49" i="7"/>
  <c r="R49" i="7"/>
  <c r="K49" i="7"/>
  <c r="AP48" i="7"/>
  <c r="AL48" i="7"/>
  <c r="AQ48" i="7" s="1"/>
  <c r="AK48" i="7"/>
  <c r="AG48" i="7"/>
  <c r="Y48" i="7"/>
  <c r="X48" i="7"/>
  <c r="R48" i="7"/>
  <c r="S48" i="7" s="1"/>
  <c r="U48" i="7" s="1"/>
  <c r="Z48" i="7" s="1"/>
  <c r="K48" i="7"/>
  <c r="AP47" i="7"/>
  <c r="AL47" i="7"/>
  <c r="AM47" i="7" s="1"/>
  <c r="AK47" i="7"/>
  <c r="AG47" i="7"/>
  <c r="AE47" i="7"/>
  <c r="AC47" i="7"/>
  <c r="AH47" i="7" s="1"/>
  <c r="X47" i="7"/>
  <c r="Y47" i="7" s="1"/>
  <c r="R47" i="7"/>
  <c r="S47" i="7" s="1"/>
  <c r="U47" i="7" s="1"/>
  <c r="K47" i="7"/>
  <c r="Z47" i="7" s="1"/>
  <c r="AQ44" i="7"/>
  <c r="AP44" i="7"/>
  <c r="AM44" i="7"/>
  <c r="AH44" i="7"/>
  <c r="AG44" i="7"/>
  <c r="AE44" i="7"/>
  <c r="AC44" i="7"/>
  <c r="Y44" i="7"/>
  <c r="X44" i="7"/>
  <c r="S44" i="7"/>
  <c r="U44" i="7" s="1"/>
  <c r="R44" i="7"/>
  <c r="K44" i="7"/>
  <c r="Z44" i="7" s="1"/>
  <c r="AQ41" i="7"/>
  <c r="AP41" i="7"/>
  <c r="AM41" i="7"/>
  <c r="AH41" i="7"/>
  <c r="AG41" i="7"/>
  <c r="AE41" i="7"/>
  <c r="AC41" i="7"/>
  <c r="X41" i="7"/>
  <c r="U41" i="7"/>
  <c r="S41" i="7"/>
  <c r="R41" i="7"/>
  <c r="K41" i="7"/>
  <c r="Y41" i="7" s="1"/>
  <c r="AQ40" i="7"/>
  <c r="AP40" i="7"/>
  <c r="AM40" i="7"/>
  <c r="AG40" i="7"/>
  <c r="AE40" i="7"/>
  <c r="AC40" i="7"/>
  <c r="AH40" i="7" s="1"/>
  <c r="X40" i="7"/>
  <c r="Y40" i="7" s="1"/>
  <c r="U40" i="7"/>
  <c r="AI40" i="7" s="1"/>
  <c r="S40" i="7"/>
  <c r="R40" i="7"/>
  <c r="K40" i="7"/>
  <c r="AQ39" i="7"/>
  <c r="AP39" i="7"/>
  <c r="AM39" i="7"/>
  <c r="AG39" i="7"/>
  <c r="AE39" i="7"/>
  <c r="AC39" i="7"/>
  <c r="AH39" i="7" s="1"/>
  <c r="X39" i="7"/>
  <c r="U39" i="7"/>
  <c r="S39" i="7"/>
  <c r="R39" i="7"/>
  <c r="K39" i="7"/>
  <c r="AQ38" i="7"/>
  <c r="AP38" i="7"/>
  <c r="AM38" i="7"/>
  <c r="AG38" i="7"/>
  <c r="AE38" i="7"/>
  <c r="AH38" i="7" s="1"/>
  <c r="AC38" i="7"/>
  <c r="Y38" i="7"/>
  <c r="X38" i="7"/>
  <c r="W38" i="7"/>
  <c r="S38" i="7"/>
  <c r="U38" i="7" s="1"/>
  <c r="Z38" i="7" s="1"/>
  <c r="R38" i="7"/>
  <c r="K38" i="7"/>
  <c r="AQ34" i="7"/>
  <c r="AP34" i="7"/>
  <c r="AM34" i="7"/>
  <c r="AG34" i="7"/>
  <c r="AE34" i="7"/>
  <c r="AC34" i="7"/>
  <c r="AH34" i="7" s="1"/>
  <c r="X34" i="7"/>
  <c r="R34" i="7"/>
  <c r="S34" i="7" s="1"/>
  <c r="U34" i="7" s="1"/>
  <c r="K34" i="7"/>
  <c r="AQ33" i="7"/>
  <c r="AP33" i="7"/>
  <c r="AM33" i="7"/>
  <c r="AG33" i="7"/>
  <c r="AE33" i="7"/>
  <c r="AC33" i="7"/>
  <c r="AH33" i="7" s="1"/>
  <c r="X33" i="7"/>
  <c r="Y33" i="7" s="1"/>
  <c r="R33" i="7"/>
  <c r="S33" i="7" s="1"/>
  <c r="U33" i="7" s="1"/>
  <c r="K33" i="7"/>
  <c r="Z33" i="7" s="1"/>
  <c r="AQ30" i="7"/>
  <c r="AP30" i="7"/>
  <c r="AM30" i="7"/>
  <c r="AG30" i="7"/>
  <c r="AE30" i="7"/>
  <c r="AH30" i="7" s="1"/>
  <c r="AC30" i="7"/>
  <c r="W30" i="7"/>
  <c r="X30" i="7" s="1"/>
  <c r="Y30" i="7" s="1"/>
  <c r="R30" i="7"/>
  <c r="S30" i="7" s="1"/>
  <c r="U30" i="7" s="1"/>
  <c r="K30" i="7"/>
  <c r="Z30" i="7" s="1"/>
  <c r="AQ28" i="7"/>
  <c r="AK28" i="7"/>
  <c r="AP28" i="7" s="1"/>
  <c r="X28" i="7"/>
  <c r="Y28" i="7" s="1"/>
  <c r="U28" i="7"/>
  <c r="S28" i="7"/>
  <c r="R28" i="7"/>
  <c r="K28" i="7"/>
  <c r="AQ25" i="7"/>
  <c r="AK25" i="7"/>
  <c r="Y25" i="7"/>
  <c r="X25" i="7"/>
  <c r="S25" i="7"/>
  <c r="U25" i="7" s="1"/>
  <c r="Z25" i="7" s="1"/>
  <c r="R25" i="7"/>
  <c r="K25" i="7"/>
  <c r="AQ19" i="7"/>
  <c r="AP19" i="7"/>
  <c r="AK19" i="7"/>
  <c r="AC19" i="7" s="1"/>
  <c r="AH19" i="7" s="1"/>
  <c r="AG19" i="7"/>
  <c r="AE19" i="7"/>
  <c r="X19" i="7"/>
  <c r="R19" i="7"/>
  <c r="S19" i="7" s="1"/>
  <c r="U19" i="7" s="1"/>
  <c r="K19" i="7"/>
  <c r="AQ18" i="7"/>
  <c r="AK18" i="7"/>
  <c r="AP18" i="7" s="1"/>
  <c r="AG18" i="7"/>
  <c r="AC18" i="7"/>
  <c r="X18" i="7"/>
  <c r="Y18" i="7" s="1"/>
  <c r="S18" i="7"/>
  <c r="U18" i="7" s="1"/>
  <c r="R18" i="7"/>
  <c r="K18" i="7"/>
  <c r="AQ17" i="7"/>
  <c r="AK17" i="7"/>
  <c r="AM17" i="7" s="1"/>
  <c r="X17" i="7"/>
  <c r="Y17" i="7" s="1"/>
  <c r="R17" i="7"/>
  <c r="S17" i="7" s="1"/>
  <c r="U17" i="7" s="1"/>
  <c r="K17" i="7"/>
  <c r="AP16" i="7"/>
  <c r="AM16" i="7"/>
  <c r="AL16" i="7"/>
  <c r="AQ16" i="7" s="1"/>
  <c r="AK16" i="7"/>
  <c r="AG16" i="7"/>
  <c r="AE16" i="7"/>
  <c r="AC16" i="7"/>
  <c r="AH16" i="7" s="1"/>
  <c r="X16" i="7"/>
  <c r="Y16" i="7" s="1"/>
  <c r="R16" i="7"/>
  <c r="S16" i="7" s="1"/>
  <c r="U16" i="7" s="1"/>
  <c r="K16" i="7"/>
  <c r="AQ15" i="7"/>
  <c r="AP15" i="7"/>
  <c r="AM15" i="7"/>
  <c r="AL15" i="7"/>
  <c r="AK15" i="7"/>
  <c r="AH15" i="7"/>
  <c r="AG15" i="7"/>
  <c r="AE15" i="7"/>
  <c r="AC15" i="7"/>
  <c r="X15" i="7"/>
  <c r="Y15" i="7" s="1"/>
  <c r="S15" i="7"/>
  <c r="U15" i="7" s="1"/>
  <c r="AI15" i="7" s="1"/>
  <c r="R15" i="7"/>
  <c r="K15" i="7"/>
  <c r="Z15" i="7" s="1"/>
  <c r="AL14" i="7"/>
  <c r="AQ14" i="7" s="1"/>
  <c r="AQ22" i="7" s="1"/>
  <c r="AK14" i="7"/>
  <c r="Y14" i="7"/>
  <c r="X14" i="7"/>
  <c r="S14" i="7"/>
  <c r="U14" i="7" s="1"/>
  <c r="R14" i="7"/>
  <c r="K14" i="7"/>
  <c r="AQ13" i="7"/>
  <c r="AP13" i="7"/>
  <c r="AL13" i="7"/>
  <c r="AK13" i="7"/>
  <c r="AM13" i="7" s="1"/>
  <c r="AG13" i="7"/>
  <c r="AE13" i="7"/>
  <c r="X13" i="7"/>
  <c r="R13" i="7"/>
  <c r="S13" i="7" s="1"/>
  <c r="U13" i="7" s="1"/>
  <c r="K13" i="7"/>
  <c r="Y13" i="7" s="1"/>
  <c r="AQ12" i="7"/>
  <c r="AQ20" i="7" s="1"/>
  <c r="AL12" i="7"/>
  <c r="AK12" i="7"/>
  <c r="AE12" i="7" s="1"/>
  <c r="X12" i="7"/>
  <c r="Y12" i="7" s="1"/>
  <c r="U12" i="7"/>
  <c r="S12" i="7"/>
  <c r="R12" i="7"/>
  <c r="K12" i="7"/>
  <c r="Z12" i="7" s="1"/>
  <c r="Z17" i="7" l="1"/>
  <c r="AI54" i="7"/>
  <c r="AI48" i="7"/>
  <c r="AO48" i="7" s="1"/>
  <c r="Z41" i="7"/>
  <c r="AH54" i="7"/>
  <c r="Z14" i="7"/>
  <c r="Z28" i="7"/>
  <c r="Z53" i="7"/>
  <c r="AO40" i="7"/>
  <c r="AJ40" i="7"/>
  <c r="Z18" i="7"/>
  <c r="Z19" i="7"/>
  <c r="AO15" i="7"/>
  <c r="AJ15" i="7"/>
  <c r="Z16" i="7"/>
  <c r="AI38" i="7"/>
  <c r="AI41" i="7"/>
  <c r="Y51" i="7"/>
  <c r="AE14" i="7"/>
  <c r="AC17" i="7"/>
  <c r="AI19" i="7"/>
  <c r="AO19" i="7" s="1"/>
  <c r="AE25" i="7"/>
  <c r="AP25" i="7"/>
  <c r="AM28" i="7"/>
  <c r="AI30" i="7"/>
  <c r="Z39" i="7"/>
  <c r="AI44" i="7"/>
  <c r="AQ47" i="7"/>
  <c r="AC48" i="7"/>
  <c r="AH48" i="7" s="1"/>
  <c r="AM48" i="7"/>
  <c r="AG50" i="7"/>
  <c r="AH50" i="7" s="1"/>
  <c r="AI50" i="7" s="1"/>
  <c r="AP50" i="7"/>
  <c r="AP57" i="7" s="1"/>
  <c r="Z51" i="7"/>
  <c r="AM14" i="7"/>
  <c r="AC25" i="7"/>
  <c r="Y39" i="7"/>
  <c r="AI39" i="7" s="1"/>
  <c r="AC12" i="7"/>
  <c r="AM12" i="7"/>
  <c r="AG14" i="7"/>
  <c r="AP14" i="7"/>
  <c r="AI16" i="7"/>
  <c r="AE17" i="7"/>
  <c r="AP17" i="7"/>
  <c r="AM18" i="7"/>
  <c r="AG25" i="7"/>
  <c r="AC28" i="7"/>
  <c r="AH28" i="7" s="1"/>
  <c r="AI28" i="7" s="1"/>
  <c r="AI33" i="7"/>
  <c r="Z40" i="7"/>
  <c r="AI47" i="7"/>
  <c r="AE48" i="7"/>
  <c r="AQ50" i="7"/>
  <c r="AC51" i="7"/>
  <c r="AM51" i="7"/>
  <c r="Z54" i="7"/>
  <c r="AM25" i="7"/>
  <c r="AC14" i="7"/>
  <c r="AG17" i="7"/>
  <c r="Y19" i="7"/>
  <c r="AE28" i="7"/>
  <c r="AE51" i="7"/>
  <c r="AG12" i="7"/>
  <c r="AP12" i="7"/>
  <c r="Z13" i="7"/>
  <c r="AE18" i="7"/>
  <c r="AH18" i="7" s="1"/>
  <c r="AI18" i="7" s="1"/>
  <c r="AM19" i="7"/>
  <c r="AG28" i="7"/>
  <c r="AC49" i="7"/>
  <c r="AH49" i="7" s="1"/>
  <c r="AI49" i="7" s="1"/>
  <c r="AM49" i="7"/>
  <c r="AG51" i="7"/>
  <c r="AP51" i="7"/>
  <c r="AI53" i="7"/>
  <c r="AE54" i="7"/>
  <c r="AI34" i="7"/>
  <c r="AC13" i="7"/>
  <c r="AH13" i="7" s="1"/>
  <c r="AI13" i="7" s="1"/>
  <c r="Y34" i="7"/>
  <c r="Z34" i="7" s="1"/>
  <c r="AE49" i="7"/>
  <c r="Y50" i="7"/>
  <c r="Z50" i="7" s="1"/>
  <c r="AC52" i="7"/>
  <c r="AM52" i="7"/>
  <c r="AG54" i="7"/>
  <c r="AG49" i="7"/>
  <c r="AE52" i="7"/>
  <c r="AG52" i="7"/>
  <c r="AO18" i="7" l="1"/>
  <c r="AJ18" i="7"/>
  <c r="AO50" i="7"/>
  <c r="AJ50" i="7"/>
  <c r="AJ28" i="7"/>
  <c r="AO28" i="7"/>
  <c r="AJ39" i="7"/>
  <c r="AO39" i="7"/>
  <c r="AO49" i="7"/>
  <c r="AJ49" i="7"/>
  <c r="AO13" i="7"/>
  <c r="AJ13" i="7"/>
  <c r="AP20" i="7"/>
  <c r="AP22" i="7"/>
  <c r="AO47" i="7"/>
  <c r="AJ47" i="7"/>
  <c r="AJ48" i="7"/>
  <c r="AP55" i="7"/>
  <c r="AO16" i="7"/>
  <c r="AJ16" i="7"/>
  <c r="AH25" i="7"/>
  <c r="AI25" i="7" s="1"/>
  <c r="AQ57" i="7"/>
  <c r="AQ55" i="7"/>
  <c r="AH17" i="7"/>
  <c r="AI17" i="7" s="1"/>
  <c r="AJ38" i="7"/>
  <c r="AO38" i="7"/>
  <c r="AO33" i="7"/>
  <c r="AJ33" i="7"/>
  <c r="AO44" i="7"/>
  <c r="AJ44" i="7"/>
  <c r="AH51" i="7"/>
  <c r="AI51" i="7" s="1"/>
  <c r="AJ19" i="7"/>
  <c r="AO41" i="7"/>
  <c r="AJ41" i="7"/>
  <c r="AO34" i="7"/>
  <c r="AJ34" i="7"/>
  <c r="AO30" i="7"/>
  <c r="AJ30" i="7"/>
  <c r="AJ53" i="7"/>
  <c r="AO53" i="7"/>
  <c r="AH12" i="7"/>
  <c r="AI12" i="7" s="1"/>
  <c r="AO54" i="7"/>
  <c r="AJ54" i="7"/>
  <c r="AH52" i="7"/>
  <c r="AI52" i="7" s="1"/>
  <c r="AH14" i="7"/>
  <c r="AI14" i="7" s="1"/>
  <c r="AO51" i="7" l="1"/>
  <c r="AJ51" i="7"/>
  <c r="AO14" i="7"/>
  <c r="AJ14" i="7"/>
  <c r="AO25" i="7"/>
  <c r="AJ25" i="7"/>
  <c r="AM20" i="7"/>
  <c r="AO52" i="7"/>
  <c r="AJ52" i="7"/>
  <c r="AJ55" i="7"/>
  <c r="AO12" i="7"/>
  <c r="AJ12" i="7"/>
  <c r="AJ17" i="7"/>
  <c r="AO17" i="7"/>
  <c r="AM55" i="7"/>
  <c r="AO57" i="7"/>
  <c r="AJ57" i="7" s="1"/>
  <c r="AO55" i="7"/>
  <c r="AO22" i="7" l="1"/>
  <c r="AJ22" i="7" s="1"/>
  <c r="AO20" i="7"/>
  <c r="AJ20" i="7" s="1"/>
  <c r="I62" i="6" l="1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K28" i="6"/>
  <c r="I28" i="6" s="1"/>
  <c r="J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V8" i="6"/>
  <c r="V4" i="6" s="1"/>
  <c r="U8" i="6"/>
  <c r="W61" i="6" s="1"/>
  <c r="V6" i="6"/>
  <c r="U6" i="6"/>
  <c r="T6" i="6"/>
  <c r="S6" i="6"/>
  <c r="R6" i="6"/>
  <c r="Q6" i="6"/>
  <c r="P6" i="6"/>
  <c r="O6" i="6"/>
  <c r="N6" i="6"/>
  <c r="M6" i="6"/>
  <c r="L6" i="6"/>
  <c r="L4" i="6"/>
  <c r="M4" i="6" s="1"/>
  <c r="N4" i="6" s="1"/>
  <c r="O4" i="6" s="1"/>
  <c r="P4" i="6" s="1"/>
  <c r="Q4" i="6" s="1"/>
  <c r="R4" i="6" s="1"/>
  <c r="S4" i="6" s="1"/>
  <c r="T4" i="6" s="1"/>
  <c r="U4" i="6" s="1"/>
  <c r="V3" i="6"/>
  <c r="U3" i="6"/>
  <c r="T3" i="6"/>
  <c r="T2" i="6" s="1"/>
  <c r="S3" i="6"/>
  <c r="R3" i="6"/>
  <c r="Q3" i="6"/>
  <c r="P3" i="6"/>
  <c r="P2" i="6" s="1"/>
  <c r="O3" i="6"/>
  <c r="O2" i="6" s="1"/>
  <c r="N3" i="6"/>
  <c r="M3" i="6"/>
  <c r="M2" i="6" s="1"/>
  <c r="L3" i="6"/>
  <c r="L2" i="6" s="1"/>
  <c r="V2" i="6"/>
  <c r="U2" i="6"/>
  <c r="S2" i="6"/>
  <c r="R2" i="6"/>
  <c r="Q2" i="6"/>
  <c r="N2" i="6"/>
  <c r="BA2" i="5"/>
  <c r="AX2" i="5"/>
  <c r="AR2" i="5"/>
  <c r="AP2" i="5"/>
  <c r="Y61" i="6" l="1"/>
  <c r="Z61" i="6" s="1"/>
  <c r="X61" i="6"/>
  <c r="W34" i="6"/>
  <c r="W42" i="6"/>
  <c r="W50" i="6"/>
  <c r="W58" i="6"/>
  <c r="W17" i="6"/>
  <c r="W25" i="6"/>
  <c r="W31" i="6"/>
  <c r="W39" i="6"/>
  <c r="W47" i="6"/>
  <c r="W55" i="6"/>
  <c r="W14" i="6"/>
  <c r="W22" i="6"/>
  <c r="W28" i="6"/>
  <c r="Y28" i="6" s="1"/>
  <c r="Z28" i="6" s="1"/>
  <c r="W36" i="6"/>
  <c r="W44" i="6"/>
  <c r="W52" i="6"/>
  <c r="W60" i="6"/>
  <c r="W20" i="6"/>
  <c r="W11" i="6"/>
  <c r="W19" i="6"/>
  <c r="W27" i="6"/>
  <c r="X28" i="6"/>
  <c r="W33" i="6"/>
  <c r="W41" i="6"/>
  <c r="W49" i="6"/>
  <c r="W57" i="6"/>
  <c r="W12" i="6"/>
  <c r="W16" i="6"/>
  <c r="W24" i="6"/>
  <c r="W30" i="6"/>
  <c r="W38" i="6"/>
  <c r="W46" i="6"/>
  <c r="W54" i="6"/>
  <c r="W62" i="6"/>
  <c r="W13" i="6"/>
  <c r="W21" i="6"/>
  <c r="W35" i="6"/>
  <c r="W43" i="6"/>
  <c r="W51" i="6"/>
  <c r="W59" i="6"/>
  <c r="W18" i="6"/>
  <c r="W26" i="6"/>
  <c r="W32" i="6"/>
  <c r="W40" i="6"/>
  <c r="W48" i="6"/>
  <c r="W56" i="6"/>
  <c r="W15" i="6"/>
  <c r="W23" i="6"/>
  <c r="W29" i="6"/>
  <c r="W37" i="6"/>
  <c r="W45" i="6"/>
  <c r="W53" i="6"/>
  <c r="BN2" i="5"/>
  <c r="BM2" i="5"/>
  <c r="D8" i="2" s="1"/>
  <c r="BL2" i="5"/>
  <c r="BI2" i="5"/>
  <c r="BC2" i="5"/>
  <c r="AU2" i="5"/>
  <c r="AN2" i="5"/>
  <c r="AK2" i="5"/>
  <c r="AD2" i="5"/>
  <c r="AF2" i="5" s="1"/>
  <c r="BD2" i="5" l="1"/>
  <c r="Y17" i="6"/>
  <c r="Z17" i="6" s="1"/>
  <c r="X17" i="6"/>
  <c r="Y53" i="6"/>
  <c r="Z53" i="6" s="1"/>
  <c r="X53" i="6"/>
  <c r="X40" i="6"/>
  <c r="Y40" i="6"/>
  <c r="Z40" i="6" s="1"/>
  <c r="Y21" i="6"/>
  <c r="Z21" i="6" s="1"/>
  <c r="X21" i="6"/>
  <c r="Y16" i="6"/>
  <c r="Z16" i="6" s="1"/>
  <c r="X16" i="6"/>
  <c r="Y19" i="6"/>
  <c r="Z19" i="6" s="1"/>
  <c r="X19" i="6"/>
  <c r="Y22" i="6"/>
  <c r="Z22" i="6" s="1"/>
  <c r="X22" i="6"/>
  <c r="Y58" i="6"/>
  <c r="Z58" i="6" s="1"/>
  <c r="X58" i="6"/>
  <c r="Y45" i="6"/>
  <c r="Z45" i="6" s="1"/>
  <c r="X45" i="6"/>
  <c r="X32" i="6"/>
  <c r="Y32" i="6"/>
  <c r="Z32" i="6" s="1"/>
  <c r="Y13" i="6"/>
  <c r="Z13" i="6" s="1"/>
  <c r="X13" i="6"/>
  <c r="Y12" i="6"/>
  <c r="Z12" i="6" s="1"/>
  <c r="X12" i="6"/>
  <c r="Y11" i="6"/>
  <c r="Z11" i="6" s="1"/>
  <c r="X11" i="6"/>
  <c r="Y14" i="6"/>
  <c r="Z14" i="6" s="1"/>
  <c r="X14" i="6"/>
  <c r="Y50" i="6"/>
  <c r="Z50" i="6" s="1"/>
  <c r="X50" i="6"/>
  <c r="X56" i="6"/>
  <c r="Y56" i="6"/>
  <c r="Z56" i="6" s="1"/>
  <c r="Y36" i="6"/>
  <c r="Z36" i="6" s="1"/>
  <c r="X36" i="6"/>
  <c r="Y24" i="6"/>
  <c r="Z24" i="6" s="1"/>
  <c r="X24" i="6"/>
  <c r="Y37" i="6"/>
  <c r="Z37" i="6" s="1"/>
  <c r="X37" i="6"/>
  <c r="X26" i="6"/>
  <c r="Y26" i="6"/>
  <c r="Z26" i="6" s="1"/>
  <c r="Y62" i="6"/>
  <c r="Z62" i="6" s="1"/>
  <c r="X62" i="6"/>
  <c r="Y57" i="6"/>
  <c r="Z57" i="6" s="1"/>
  <c r="X57" i="6"/>
  <c r="Y20" i="6"/>
  <c r="Z20" i="6" s="1"/>
  <c r="X20" i="6"/>
  <c r="Y55" i="6"/>
  <c r="Z55" i="6" s="1"/>
  <c r="X55" i="6"/>
  <c r="Y42" i="6"/>
  <c r="Z42" i="6" s="1"/>
  <c r="X42" i="6"/>
  <c r="Y30" i="6"/>
  <c r="Z30" i="6" s="1"/>
  <c r="X30" i="6"/>
  <c r="Y27" i="6"/>
  <c r="Z27" i="6" s="1"/>
  <c r="X27" i="6"/>
  <c r="Y29" i="6"/>
  <c r="Z29" i="6" s="1"/>
  <c r="X29" i="6"/>
  <c r="X18" i="6"/>
  <c r="Y18" i="6"/>
  <c r="Z18" i="6" s="1"/>
  <c r="Y54" i="6"/>
  <c r="Z54" i="6" s="1"/>
  <c r="X54" i="6"/>
  <c r="Y49" i="6"/>
  <c r="Z49" i="6" s="1"/>
  <c r="X49" i="6"/>
  <c r="Y60" i="6"/>
  <c r="Z60" i="6" s="1"/>
  <c r="X60" i="6"/>
  <c r="Y47" i="6"/>
  <c r="Z47" i="6" s="1"/>
  <c r="X47" i="6"/>
  <c r="Y34" i="6"/>
  <c r="Z34" i="6" s="1"/>
  <c r="X34" i="6"/>
  <c r="Y43" i="6"/>
  <c r="Z43" i="6" s="1"/>
  <c r="X43" i="6"/>
  <c r="Y35" i="6"/>
  <c r="Z35" i="6" s="1"/>
  <c r="X35" i="6"/>
  <c r="X23" i="6"/>
  <c r="Y23" i="6"/>
  <c r="Z23" i="6" s="1"/>
  <c r="Y59" i="6"/>
  <c r="Z59" i="6" s="1"/>
  <c r="X59" i="6"/>
  <c r="Y46" i="6"/>
  <c r="Z46" i="6" s="1"/>
  <c r="X46" i="6"/>
  <c r="Y41" i="6"/>
  <c r="Z41" i="6" s="1"/>
  <c r="X41" i="6"/>
  <c r="Y52" i="6"/>
  <c r="Z52" i="6" s="1"/>
  <c r="X52" i="6"/>
  <c r="Y39" i="6"/>
  <c r="Z39" i="6" s="1"/>
  <c r="X39" i="6"/>
  <c r="Y25" i="6"/>
  <c r="Z25" i="6" s="1"/>
  <c r="X25" i="6"/>
  <c r="X48" i="6"/>
  <c r="Y48" i="6"/>
  <c r="Z48" i="6" s="1"/>
  <c r="X15" i="6"/>
  <c r="Y15" i="6"/>
  <c r="Z15" i="6" s="1"/>
  <c r="Y51" i="6"/>
  <c r="Z51" i="6" s="1"/>
  <c r="X51" i="6"/>
  <c r="Y38" i="6"/>
  <c r="Z38" i="6" s="1"/>
  <c r="X38" i="6"/>
  <c r="Y33" i="6"/>
  <c r="Z33" i="6" s="1"/>
  <c r="X33" i="6"/>
  <c r="Y44" i="6"/>
  <c r="Z44" i="6" s="1"/>
  <c r="X44" i="6"/>
  <c r="Y31" i="6"/>
  <c r="Z31" i="6" s="1"/>
  <c r="X31" i="6"/>
  <c r="AH2" i="5"/>
  <c r="AL2" i="5" s="1"/>
  <c r="BE2" i="5" l="1"/>
  <c r="Y7" i="6"/>
  <c r="Z7" i="6" s="1"/>
  <c r="BF2" i="5"/>
  <c r="BK2" i="5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<sst xmlns="http://schemas.openxmlformats.org/spreadsheetml/2006/main" count="1525" uniqueCount="974">
  <si>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</si>
  <si>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</si>
  <si>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</si>
  <si>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</si>
  <si>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</si>
  <si>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</si>
  <si>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</si>
  <si>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</si>
  <si>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</si>
  <si>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</si>
  <si>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</si>
  <si>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</si>
  <si>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</si>
  <si>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</si>
  <si>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</si>
  <si>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</si>
  <si>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</si>
  <si>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</si>
  <si>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</si>
  <si>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</si>
  <si>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</si>
  <si>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</si>
  <si>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</si>
  <si>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</si>
  <si>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</si>
  <si>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</si>
  <si>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</si>
  <si>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</si>
  <si>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</si>
  <si>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</si>
  <si>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</si>
  <si>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</si>
  <si>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</si>
  <si>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</si>
  <si>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</si>
  <si>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</si>
  <si>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</si>
  <si>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</si>
  <si>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</si>
  <si>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</si>
  <si>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</si>
  <si>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</si>
  <si>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</si>
  <si>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</si>
  <si>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</si>
  <si>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</si>
  <si>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</si>
  <si>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</si>
  <si>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</si>
  <si>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</si>
  <si>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</si>
  <si>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</si>
  <si>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</si>
  <si>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</si>
  <si>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</si>
  <si>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</si>
  <si>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</si>
  <si>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</si>
  <si>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</si>
  <si>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</si>
  <si>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</si>
  <si>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</si>
  <si>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</si>
  <si>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</si>
  <si>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</si>
  <si>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</si>
  <si>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</si>
  <si>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</si>
  <si>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</si>
  <si>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</si>
  <si>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</si>
  <si>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</si>
  <si>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</si>
  <si>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</si>
  <si>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</si>
  <si>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</si>
  <si>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</si>
  <si>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</si>
  <si>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</si>
  <si>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</si>
  <si>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</si>
  <si>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</si>
  <si>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</si>
  <si>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</si>
  <si>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Dillard's Inc.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</si>
  <si>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</si>
  <si>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</si>
  <si>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</si>
  <si>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</si>
  <si>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</si>
  <si>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</si>
  <si>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</si>
  <si>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Linen Chest</t>
  </si>
  <si>
    <t>Macy's CFC</t>
  </si>
  <si>
    <t>Macy's Home MMG</t>
  </si>
  <si>
    <t>Macy's Home Store</t>
  </si>
  <si>
    <t>Macy's.com</t>
  </si>
  <si>
    <t>Ross Stores, Inc.</t>
  </si>
  <si>
    <t>TAR HEEL (FAMILY DOLL-DI)</t>
  </si>
  <si>
    <t>Target Stores Import</t>
  </si>
  <si>
    <t>Wal-Mart Canada Corp. (DI)</t>
  </si>
  <si>
    <t>China</t>
  </si>
  <si>
    <t>India</t>
  </si>
  <si>
    <t>Pakistan</t>
  </si>
  <si>
    <t>SHOWER CURTAIN(70)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</si>
  <si>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</si>
  <si>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</si>
  <si>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</si>
  <si>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</si>
  <si>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</si>
  <si>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</si>
  <si>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</si>
  <si>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</si>
  <si>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</si>
  <si>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</si>
  <si>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 xml:space="preserve">Dillard's 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</si>
  <si>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</si>
  <si>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</si>
  <si>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</si>
  <si>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</si>
  <si>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</si>
  <si>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</si>
  <si>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</si>
  <si>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</si>
  <si>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</si>
  <si>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</si>
  <si>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</si>
  <si>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</si>
  <si>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</si>
  <si>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</si>
  <si>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</si>
  <si>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</si>
  <si>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DLS</t>
  </si>
  <si>
    <t>DOLGEN-DI</t>
  </si>
  <si>
    <t>FREDMEYERDI</t>
  </si>
  <si>
    <t>GIANTTIGERDI</t>
  </si>
  <si>
    <t>HGPOE</t>
  </si>
  <si>
    <t>JLA</t>
  </si>
  <si>
    <t>KOHL</t>
  </si>
  <si>
    <t>KOHLPOE</t>
  </si>
  <si>
    <t>LINENCHEST</t>
  </si>
  <si>
    <t>MACY04</t>
  </si>
  <si>
    <t>MACY03</t>
  </si>
  <si>
    <t>MACY01</t>
  </si>
  <si>
    <t>MACY02</t>
  </si>
  <si>
    <t>ROSSPOE</t>
  </si>
  <si>
    <t>Sleep Number</t>
  </si>
  <si>
    <t>TARHEEL</t>
  </si>
  <si>
    <t>TGT1138719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</si>
  <si>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</si>
  <si>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</si>
  <si>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</si>
  <si>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</si>
  <si>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</si>
  <si>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</si>
  <si>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</si>
  <si>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</si>
  <si>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</si>
  <si>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</si>
  <si>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</si>
  <si>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</si>
  <si>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</si>
  <si>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</si>
  <si>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</si>
  <si>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</si>
  <si>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</si>
  <si>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</si>
  <si>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</si>
  <si>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</si>
  <si>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</si>
  <si>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</si>
  <si>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</si>
  <si>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</si>
  <si>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</si>
  <si>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</si>
  <si>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</si>
  <si>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</si>
  <si>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</si>
  <si>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</si>
  <si>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</si>
  <si>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</si>
  <si>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</si>
  <si>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</si>
  <si>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</si>
  <si>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</si>
  <si>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</si>
  <si>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</si>
  <si>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</si>
  <si>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</si>
  <si>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</si>
  <si>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</si>
  <si>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</si>
  <si>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</si>
  <si>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</si>
  <si>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</si>
  <si>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</si>
  <si>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</si>
  <si>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</si>
  <si>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</si>
  <si>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</si>
  <si>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</si>
  <si>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</si>
  <si>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</si>
  <si>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</si>
  <si>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</si>
  <si>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</si>
  <si>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</si>
  <si>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</si>
  <si>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</si>
  <si>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</si>
  <si>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</si>
  <si>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</si>
  <si>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</si>
  <si>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</si>
  <si>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</si>
  <si>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</si>
  <si>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</si>
  <si>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</si>
  <si>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</si>
  <si>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</si>
  <si>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</si>
  <si>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</si>
  <si>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</si>
  <si>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</si>
  <si>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</si>
  <si>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</si>
  <si>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</si>
  <si>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</si>
  <si>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</si>
  <si>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</si>
  <si>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</si>
  <si>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</si>
  <si>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</si>
  <si>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</si>
  <si>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</si>
  <si>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</si>
  <si>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</si>
  <si>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</si>
  <si>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</si>
  <si>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</si>
  <si>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</si>
  <si>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</si>
  <si>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</si>
  <si>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</si>
  <si>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</si>
  <si>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</si>
  <si>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</si>
  <si>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</si>
  <si>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</si>
  <si>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</si>
  <si>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</si>
  <si>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</si>
  <si>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</si>
  <si>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</si>
  <si>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</si>
  <si>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</si>
  <si>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</si>
  <si>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</si>
  <si>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</si>
  <si>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</si>
  <si>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</si>
  <si>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</si>
  <si>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</si>
  <si>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</si>
  <si>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</si>
  <si>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</si>
  <si>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</si>
  <si>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</si>
  <si>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</si>
  <si>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</si>
  <si>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</si>
  <si>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</si>
  <si>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</si>
  <si>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</si>
  <si>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</si>
  <si>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</si>
  <si>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</si>
  <si>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</si>
  <si>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</si>
  <si>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</si>
  <si>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</si>
  <si>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</si>
  <si>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</si>
  <si>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</si>
  <si>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</si>
  <si>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</si>
  <si>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</si>
  <si>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</si>
  <si>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</si>
  <si>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</si>
  <si>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</si>
  <si>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</si>
  <si>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</si>
  <si>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</si>
  <si>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</si>
  <si>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</si>
  <si>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</si>
  <si>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</si>
  <si>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</si>
  <si>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</si>
  <si>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</si>
  <si>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</si>
  <si>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</si>
  <si>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</si>
  <si>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</si>
  <si>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</si>
  <si>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</si>
  <si>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</si>
  <si>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</si>
  <si>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</si>
  <si>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</si>
  <si>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</si>
  <si>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</si>
  <si>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</si>
  <si>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</si>
  <si>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</si>
  <si>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</si>
  <si>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</si>
  <si>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</si>
  <si>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</si>
  <si>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</si>
  <si>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</si>
  <si>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</si>
  <si>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</si>
  <si>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</si>
  <si>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</si>
  <si>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</si>
  <si>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</si>
  <si>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</si>
  <si>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</si>
  <si>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</si>
  <si>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</si>
  <si>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</si>
  <si>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</si>
  <si>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</si>
  <si>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</si>
  <si>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</si>
  <si>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</si>
  <si>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</si>
  <si>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</si>
  <si>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</si>
  <si>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</si>
  <si>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</si>
  <si>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</si>
  <si>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</si>
  <si>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</si>
  <si>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</si>
  <si>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</si>
  <si>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</si>
  <si>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</si>
  <si>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</si>
  <si>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</si>
  <si>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</si>
  <si>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</si>
  <si>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</si>
  <si>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</si>
  <si>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</si>
  <si>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</si>
  <si>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</si>
  <si>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</si>
  <si>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</si>
  <si>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</si>
  <si>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</si>
  <si>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</si>
  <si>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</si>
  <si>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</si>
  <si>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</si>
  <si>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</si>
  <si>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</si>
  <si>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</si>
  <si>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</si>
  <si>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</si>
  <si>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</si>
  <si>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</si>
  <si>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</si>
  <si>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</si>
  <si>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</si>
  <si>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</si>
  <si>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</si>
  <si>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</si>
  <si>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</si>
  <si>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</si>
  <si>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</si>
  <si>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</si>
  <si>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</si>
  <si>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</si>
  <si>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</si>
  <si>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</si>
  <si>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</si>
  <si>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</si>
  <si>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</si>
  <si>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</si>
  <si>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</si>
  <si>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</si>
  <si>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</si>
  <si>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</si>
  <si>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</si>
  <si>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</si>
  <si>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</si>
  <si>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</si>
  <si>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</si>
  <si>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</si>
  <si>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</si>
  <si>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</si>
  <si>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</si>
  <si>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</si>
  <si>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</si>
  <si>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</si>
  <si>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</si>
  <si>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</si>
  <si>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</si>
  <si>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</si>
  <si>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</si>
  <si>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</si>
  <si>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</si>
  <si>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</si>
  <si>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</si>
  <si>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</si>
  <si>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</si>
  <si>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</si>
  <si>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</si>
  <si>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</si>
  <si>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</si>
  <si>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</si>
  <si>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</si>
  <si>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BOX-1</t>
  </si>
  <si>
    <t>BOX-2</t>
  </si>
  <si>
    <t>India Office</t>
  </si>
  <si>
    <t>One Central-1</t>
  </si>
  <si>
    <t>One Central-2</t>
  </si>
  <si>
    <t>Pakistan Office</t>
  </si>
  <si>
    <t>Project S-1</t>
  </si>
  <si>
    <t>Qingdao Office</t>
  </si>
  <si>
    <t>KOHINOOR TEXTILE MILLS LTD.</t>
  </si>
  <si>
    <t>MK SONS (PVT) LTD</t>
  </si>
  <si>
    <t>Liberty Mills Limited</t>
  </si>
  <si>
    <t>PAN OVERSEAS</t>
  </si>
  <si>
    <t>GUL AHMED TEXTILES</t>
  </si>
  <si>
    <t>ORIENT TEXTILE MILLS LTD.</t>
  </si>
  <si>
    <t>VISTA FURNISHING LIMITED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</si>
  <si>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</si>
  <si>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</si>
  <si>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</si>
  <si>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</si>
  <si>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</si>
  <si>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</si>
  <si>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</si>
  <si>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</si>
  <si>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</si>
  <si>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</si>
  <si>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</si>
  <si>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</si>
  <si>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</si>
  <si>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</si>
  <si>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</si>
  <si>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</si>
  <si>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</si>
  <si>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</si>
  <si>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</si>
  <si>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</si>
  <si>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</si>
  <si>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</si>
  <si>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</si>
  <si>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</si>
  <si>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</si>
  <si>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</si>
  <si>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</si>
  <si>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</si>
  <si>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</si>
  <si>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</si>
  <si>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</si>
  <si>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</si>
  <si>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</si>
  <si>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</si>
  <si>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</si>
  <si>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</si>
  <si>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</si>
  <si>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</si>
  <si>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</si>
  <si>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</si>
  <si>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</si>
  <si>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</si>
  <si>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</si>
  <si>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</si>
  <si>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</si>
  <si>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</si>
  <si>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</si>
  <si>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</si>
  <si>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</si>
  <si>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</si>
  <si>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</si>
  <si>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</si>
  <si>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</si>
  <si>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</si>
  <si>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</si>
  <si>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</si>
  <si>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</si>
  <si>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</si>
  <si>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</si>
  <si>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</si>
  <si>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</si>
  <si>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</si>
  <si>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</si>
  <si>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</si>
  <si>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Mundra, India</t>
  </si>
  <si>
    <t>Nhava Sheva,India</t>
  </si>
  <si>
    <t>Ningbo,China</t>
  </si>
  <si>
    <t>Qingdao,China</t>
  </si>
  <si>
    <t>Shanghai,China</t>
  </si>
  <si>
    <t>NBO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</si>
  <si>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</si>
  <si>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</si>
  <si>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</si>
  <si>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</si>
  <si>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</si>
  <si>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</si>
  <si>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</si>
  <si>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</si>
  <si>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</si>
  <si>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</si>
  <si>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</si>
  <si>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</si>
  <si>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</si>
  <si>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KOHLEFC</t>
  </si>
  <si>
    <t>Kohl's Ecom Fulfillment</t>
  </si>
  <si>
    <t>TK MAXX</t>
  </si>
  <si>
    <t>TKMaxx</t>
  </si>
  <si>
    <t>TK Maxx</t>
  </si>
  <si>
    <t>WALMARTMEX</t>
  </si>
  <si>
    <t>Wal-Mart Mexico</t>
  </si>
  <si>
    <t>STAR</t>
  </si>
  <si>
    <t>STAR-1</t>
  </si>
  <si>
    <t>STAR-2</t>
  </si>
  <si>
    <t>MUD</t>
  </si>
  <si>
    <t>MUM</t>
  </si>
  <si>
    <t>YAT</t>
  </si>
  <si>
    <t>Bath</t>
  </si>
  <si>
    <t>BATH RUG(72)</t>
  </si>
  <si>
    <t>FASHION TOWEL(75)</t>
  </si>
  <si>
    <t>BATH ACCESSORIES(71)</t>
  </si>
  <si>
    <t>BATH TOWEL(73)</t>
  </si>
  <si>
    <t>BATH SET(77)</t>
  </si>
  <si>
    <t>BATH HARDWARE(76)</t>
  </si>
  <si>
    <t>BEACH TOWEL(74)</t>
  </si>
  <si>
    <t>Assortment</t>
  </si>
  <si>
    <t>Bath Accessories</t>
  </si>
  <si>
    <t>Bath Hardware</t>
  </si>
  <si>
    <t>Bath Rug</t>
  </si>
  <si>
    <t>Bath Set</t>
  </si>
  <si>
    <t>Bath Towel</t>
  </si>
  <si>
    <t>Beach Towel</t>
  </si>
  <si>
    <t>Fashion Towel</t>
  </si>
  <si>
    <t>Shower Curtain</t>
  </si>
  <si>
    <t>Ho Chi Minh,Vietnam</t>
  </si>
  <si>
    <t>Lzmir, Turkey</t>
  </si>
  <si>
    <t>Yantian,China</t>
  </si>
  <si>
    <t>2025 BATH Domestic</t>
  </si>
  <si>
    <t>Johanna Qin</t>
  </si>
  <si>
    <t>Jennifer Tung</t>
  </si>
  <si>
    <t>AFROZE TEXTILE INDUSTRIES (PRIVATE) LTD</t>
  </si>
  <si>
    <t>AL KARAM TOWEL INDUSTRIES PVT. LTD.</t>
  </si>
  <si>
    <t>ALOK INDUSTRIES LTD.</t>
  </si>
  <si>
    <t>ARSHAD CORPORATION (PVT) LIMITED.</t>
  </si>
  <si>
    <t>BARI TEXTILE MILLS (PVT) LTD</t>
  </si>
  <si>
    <t>CALFVOI VIET NAM COMPANY LIMITED</t>
  </si>
  <si>
    <t>CHENAB LIMITED</t>
  </si>
  <si>
    <t>COTTON EMPIRE (PVT.) LTD.</t>
  </si>
  <si>
    <t>DENIZLI RATEKS TEKSTİL SAN. VE TIC. A.S.</t>
  </si>
  <si>
    <t>FAZE THREE LTD.</t>
  </si>
  <si>
    <t>HANDFAB HOME</t>
  </si>
  <si>
    <t>KAPOOR INDUSTRIES LTD.</t>
  </si>
  <si>
    <t>KRUSHNA COTEX PVT. LTD.</t>
  </si>
  <si>
    <t>M.Y. BARI MILLS PVT. LTD.</t>
  </si>
  <si>
    <t>M/S MEENU CREATION LLP</t>
  </si>
  <si>
    <t>MAGNA PROCESSING INDUSTRIES (PVT) LTD</t>
  </si>
  <si>
    <t>MAHEEN TEXTILE MILLS (PVT) LTD.</t>
  </si>
  <si>
    <t>MITTAL CREATIONS INDIA</t>
  </si>
  <si>
    <t>SARA TEXTILES LTD</t>
  </si>
  <si>
    <t>SHARDA EXPORTS</t>
  </si>
  <si>
    <t>T.C. TERRYTEX LTD.</t>
  </si>
  <si>
    <t>Trident Limited</t>
  </si>
  <si>
    <t>VANSH CREATION</t>
  </si>
  <si>
    <t>VARDHMAN CREATIONS PVT. LTD.</t>
  </si>
  <si>
    <t>WEAVERS INDIA</t>
  </si>
  <si>
    <t>YUNUS</t>
  </si>
  <si>
    <t>东台兴捷亚</t>
  </si>
  <si>
    <t>东莞市德鸿家居</t>
  </si>
  <si>
    <t>东莞智欣</t>
  </si>
  <si>
    <t>东莞杰益</t>
  </si>
  <si>
    <t>东莞觉恒</t>
  </si>
  <si>
    <t>丹阳俊祥</t>
  </si>
  <si>
    <t>仙居馨乐股份</t>
  </si>
  <si>
    <t>佛山三水佛莱雅</t>
  </si>
  <si>
    <t>南京新锐麒</t>
  </si>
  <si>
    <t>南京海聆梦</t>
  </si>
  <si>
    <t>南昌瑞杰</t>
  </si>
  <si>
    <t>南通佳果</t>
  </si>
  <si>
    <t>南通布蓝尼</t>
  </si>
  <si>
    <t>南通泽洲</t>
  </si>
  <si>
    <t>厦门特辉</t>
  </si>
  <si>
    <t>如皋佳丽</t>
  </si>
  <si>
    <t>孚日集团股份有限公司</t>
  </si>
  <si>
    <t>宁波中天</t>
  </si>
  <si>
    <t>宁波朗维</t>
  </si>
  <si>
    <t>宁波莱米纳</t>
  </si>
  <si>
    <t>安吉欧义</t>
  </si>
  <si>
    <t>山东超越</t>
  </si>
  <si>
    <t>惠州锋业</t>
  </si>
  <si>
    <t>扬州百思德</t>
  </si>
  <si>
    <t>无锡翊宸</t>
  </si>
  <si>
    <t>武义悠乐</t>
  </si>
  <si>
    <t>江苏凯瑞家纺科技</t>
  </si>
  <si>
    <t>江苏怡天时</t>
  </si>
  <si>
    <t>浙江凯瑞特</t>
  </si>
  <si>
    <t>浙江盖亚</t>
  </si>
  <si>
    <t>海聆梦家居(SCM)</t>
  </si>
  <si>
    <t>淄博冠森</t>
  </si>
  <si>
    <t>淄博凯文海特</t>
  </si>
  <si>
    <t>淄博宜臣</t>
  </si>
  <si>
    <t>淄博新品</t>
  </si>
  <si>
    <t>温州玛雅</t>
  </si>
  <si>
    <t>潮州庆发</t>
  </si>
  <si>
    <t>潮州成望</t>
  </si>
  <si>
    <t>烟台北方</t>
  </si>
  <si>
    <t>瞿氏家纺</t>
  </si>
  <si>
    <t>福建嘉顺</t>
  </si>
  <si>
    <t>绍兴均瑞</t>
  </si>
  <si>
    <t>绍兴绚绮</t>
  </si>
  <si>
    <t>苏州多来运</t>
  </si>
  <si>
    <t>苏州瑞翔</t>
  </si>
  <si>
    <t>裕源陶瓷制作厂</t>
  </si>
  <si>
    <t>雅士缘纺织</t>
  </si>
  <si>
    <t>青岛三多锦</t>
  </si>
  <si>
    <t>青岛宝璐家用</t>
  </si>
  <si>
    <t>青岛瑞联</t>
  </si>
  <si>
    <t>青岛盛和锦</t>
  </si>
  <si>
    <t>青岛羽翎珊</t>
  </si>
  <si>
    <t>青岛联合志诚</t>
  </si>
  <si>
    <t>青岛舒泰隆</t>
  </si>
  <si>
    <t>青岛金泰</t>
  </si>
  <si>
    <t>Super Big: ≥ 250K</t>
  </si>
  <si>
    <t>Big: 150K - 250K</t>
  </si>
  <si>
    <t>Medium: 100K - 150K</t>
  </si>
  <si>
    <t>Small: &lt; 100K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</si>
  <si>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</si>
  <si>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</si>
  <si>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</si>
  <si>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</si>
  <si>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</si>
  <si>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</si>
  <si>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</si>
  <si>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</si>
  <si>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</si>
  <si>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</si>
  <si>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</si>
  <si>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</si>
  <si>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</si>
  <si>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</si>
  <si>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Joseph Sadony</t>
  </si>
  <si>
    <t>Vietnam</t>
  </si>
  <si>
    <t>Turkey</t>
  </si>
  <si>
    <t>Freight</t>
  </si>
  <si>
    <t>Duty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</si>
  <si>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</si>
  <si>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</si>
  <si>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</si>
  <si>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</si>
  <si>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</si>
  <si>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</si>
  <si>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</si>
  <si>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</si>
  <si>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</si>
  <si>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</si>
  <si>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</si>
  <si>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</si>
  <si>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</si>
  <si>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</si>
  <si>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</si>
  <si>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</si>
  <si>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</si>
  <si>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</si>
  <si>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</si>
  <si>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</si>
  <si>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</si>
  <si>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</si>
  <si>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</si>
  <si>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</si>
  <si>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</si>
  <si>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</si>
  <si>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</si>
  <si>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</si>
  <si>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</si>
  <si>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</si>
  <si>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</si>
  <si>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</si>
  <si>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</si>
  <si>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</si>
  <si>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</si>
  <si>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</si>
  <si>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</si>
  <si>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</si>
  <si>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</si>
  <si>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</si>
  <si>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</si>
  <si>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</si>
  <si>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</si>
  <si>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</si>
  <si>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</si>
  <si>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</si>
  <si>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</si>
  <si>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</si>
  <si>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</si>
  <si>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</si>
  <si>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</si>
  <si>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</si>
  <si>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</si>
  <si>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</si>
  <si>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Daisy Sun</t>
  </si>
  <si>
    <t>Joyce Shan</t>
  </si>
  <si>
    <t>Tina Gu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</si>
  <si>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</si>
  <si>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</si>
  <si>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</si>
  <si>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</si>
  <si>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</si>
  <si>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</si>
  <si>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2025 BATH JLA Ecomm</t>
  </si>
  <si>
    <t>2025 BATH POE</t>
  </si>
  <si>
    <t>2025 BATH Amazon 1P</t>
  </si>
  <si>
    <t>2025 BATH DI</t>
  </si>
  <si>
    <t xml:space="preserve">                                                                                  2025 Bath Domestic Commitment Sheet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</si>
  <si>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</si>
  <si>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</si>
  <si>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</si>
  <si>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</si>
  <si>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</si>
  <si>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</si>
  <si>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</si>
  <si>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</si>
  <si>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</si>
  <si>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</si>
  <si>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</si>
  <si>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ZPP (POE Shipments)</t>
  </si>
  <si>
    <t>DEPT: 0762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</si>
  <si>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</si>
  <si>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</si>
  <si>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</si>
  <si>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</si>
  <si>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</si>
  <si>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</si>
  <si>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</si>
  <si>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</si>
  <si>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</si>
  <si>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</si>
  <si>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</si>
  <si>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MIC: TBD</t>
  </si>
  <si>
    <t>NEED DEPT/MIC COPY</t>
  </si>
  <si>
    <t>Buy</t>
  </si>
  <si>
    <t>$</t>
  </si>
  <si>
    <t>Season: Spring 2026</t>
  </si>
  <si>
    <t>SET UP FOR REPLEN</t>
  </si>
  <si>
    <t>By Door Total</t>
  </si>
  <si>
    <t>Brand: Natori</t>
  </si>
  <si>
    <t>Rolling Door Total</t>
  </si>
  <si>
    <t>Vendor: JLA</t>
  </si>
  <si>
    <t>Internet</t>
  </si>
  <si>
    <t>Replen</t>
  </si>
  <si>
    <t>First Ship: 8/3/2026</t>
  </si>
  <si>
    <t>Total Buy</t>
  </si>
  <si>
    <t>Penalty: 8/14/2026</t>
  </si>
  <si>
    <t xml:space="preserve">Doors per cluster - </t>
  </si>
  <si>
    <t>Open to Buy</t>
  </si>
  <si>
    <t>Number of Units</t>
  </si>
  <si>
    <t>Group</t>
  </si>
  <si>
    <t>Style</t>
  </si>
  <si>
    <t>Style Desc</t>
  </si>
  <si>
    <t>COLOR</t>
  </si>
  <si>
    <t>Pantone</t>
  </si>
  <si>
    <t>Pack Size</t>
  </si>
  <si>
    <t>Size</t>
  </si>
  <si>
    <t>IMU</t>
  </si>
  <si>
    <t>cost</t>
  </si>
  <si>
    <t>retail</t>
  </si>
  <si>
    <t>Total units</t>
  </si>
  <si>
    <t>Total $</t>
  </si>
  <si>
    <t>Total w/ Replen</t>
  </si>
  <si>
    <t>Total $ w/ Replen</t>
  </si>
  <si>
    <t>INF</t>
  </si>
  <si>
    <t>Natori Infinity Sand Resin Lotion Pump</t>
  </si>
  <si>
    <t>Ivory</t>
  </si>
  <si>
    <t>AS IS</t>
  </si>
  <si>
    <t>1,3</t>
  </si>
  <si>
    <t>LOT</t>
  </si>
  <si>
    <t>Natori Infinity Sand Resin Toothbrush Holder</t>
  </si>
  <si>
    <t>TBH</t>
  </si>
  <si>
    <t>Natori Infinity Sand Resin Tumbler</t>
  </si>
  <si>
    <t>TUM</t>
  </si>
  <si>
    <t>Natori Infinity Sand Resin Soap Dish</t>
  </si>
  <si>
    <t>SOA</t>
  </si>
  <si>
    <t>Natori Infinity Sand Resin Lidded Jar</t>
  </si>
  <si>
    <t>JAR</t>
  </si>
  <si>
    <t>Natori Infinity Sand Resin Tray</t>
  </si>
  <si>
    <t>TRY</t>
  </si>
  <si>
    <t>Natori Infinity Sand Resin Tissue Holder</t>
  </si>
  <si>
    <t>TIS</t>
  </si>
  <si>
    <t>Natori Infinity Sand Resin Wastebasket</t>
  </si>
  <si>
    <t>WBK</t>
  </si>
  <si>
    <t>Natori Mito Shower Curtain</t>
  </si>
  <si>
    <t>Taupe/Ivory</t>
  </si>
  <si>
    <t>72x72</t>
  </si>
  <si>
    <t>Natori Infinity Bath Rug</t>
  </si>
  <si>
    <t>WHITE</t>
  </si>
  <si>
    <t>BRIGHT WHITE 11-0601TCX</t>
  </si>
  <si>
    <t>21x34</t>
  </si>
  <si>
    <t>TAUPE</t>
  </si>
  <si>
    <t>PURE CASHMERE 16-1103TCX</t>
  </si>
  <si>
    <t>CHARCOAL</t>
  </si>
  <si>
    <t>MAGNET 19-3901TCX</t>
  </si>
  <si>
    <t>Mito</t>
  </si>
  <si>
    <t xml:space="preserve">                                                                              JLA HOME Price Quote Sheet</t>
  </si>
  <si>
    <t>Dillard's</t>
    <phoneticPr fontId="0" type="noConversion"/>
  </si>
  <si>
    <t>Non-replenishment</t>
    <phoneticPr fontId="0" type="noConversion"/>
  </si>
  <si>
    <t>FOB POE Price Quote</t>
  </si>
  <si>
    <t>FOB China Price Quote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</si>
  <si>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</si>
  <si>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</si>
  <si>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</si>
  <si>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</si>
  <si>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</si>
  <si>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</si>
  <si>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</si>
  <si>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</si>
  <si>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</si>
  <si>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</si>
  <si>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</si>
  <si>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</si>
  <si>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</si>
  <si>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</si>
  <si>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Domestic Warehouse</t>
  </si>
  <si>
    <t>Domestic: Drop-Ship</t>
  </si>
  <si>
    <t>Super Big: ≥ 200K</t>
  </si>
  <si>
    <t>Super Big: ≥ 1M</t>
  </si>
  <si>
    <t>Super Big: ≥ 500K</t>
  </si>
  <si>
    <t>SV4</t>
  </si>
  <si>
    <t>WD2</t>
  </si>
  <si>
    <t>WD2/SV3</t>
  </si>
  <si>
    <t>Big: 100K - 200K</t>
  </si>
  <si>
    <t>Big: 300K - 1M</t>
  </si>
  <si>
    <t>Big: 200K - 500K</t>
  </si>
  <si>
    <t>CHINA</t>
    <phoneticPr fontId="0" type="noConversion"/>
  </si>
  <si>
    <t>NO</t>
  </si>
  <si>
    <t>Medium: 50K - 100K</t>
  </si>
  <si>
    <t>Medium: 150K - 300K</t>
  </si>
  <si>
    <t>Medium: 100K - 200K</t>
  </si>
  <si>
    <t>Star</t>
    <phoneticPr fontId="0" type="noConversion"/>
  </si>
  <si>
    <t>Small: &lt; 50K</t>
  </si>
  <si>
    <t>Small: &lt; 150K</t>
  </si>
  <si>
    <t>Material/weight</t>
  </si>
  <si>
    <t>size</t>
  </si>
  <si>
    <t>COO</t>
  </si>
  <si>
    <t>JLA Item#</t>
    <phoneticPr fontId="0" type="noConversion"/>
  </si>
  <si>
    <t>customer style#</t>
    <phoneticPr fontId="0" type="noConversion"/>
  </si>
  <si>
    <t>Customer Item#</t>
    <phoneticPr fontId="0" type="noConversion"/>
  </si>
  <si>
    <t>UPC#</t>
  </si>
  <si>
    <t>Factory cost</t>
  </si>
  <si>
    <t>Load (AD,DA, Agent fee, Commission, Storage...)</t>
  </si>
  <si>
    <t>Total load $</t>
  </si>
  <si>
    <t>LDP Cost  with load $</t>
  </si>
  <si>
    <t xml:space="preserve">JLA domestic MU </t>
    <phoneticPr fontId="0" type="noConversion"/>
  </si>
  <si>
    <t>Domestic price</t>
    <phoneticPr fontId="0" type="noConversion"/>
  </si>
  <si>
    <t>Suggest retail price</t>
  </si>
  <si>
    <t>mark up</t>
  </si>
  <si>
    <t>Dillard's units</t>
    <phoneticPr fontId="0" type="noConversion"/>
  </si>
  <si>
    <t>Total LDP Cost with load$</t>
  </si>
  <si>
    <t>Total JLA LDP price quote</t>
  </si>
  <si>
    <t>Dillards retail price total</t>
  </si>
  <si>
    <t>Picture</t>
  </si>
  <si>
    <t>FTY</t>
    <phoneticPr fontId="0" type="noConversion"/>
  </si>
  <si>
    <t>Domestic price with 145% tariff</t>
  </si>
  <si>
    <t xml:space="preserve">Carton size </t>
  </si>
  <si>
    <t>Gross weight kg/carton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</si>
  <si>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</si>
  <si>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</si>
  <si>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</si>
  <si>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</si>
  <si>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</si>
  <si>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</si>
  <si>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</si>
  <si>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</si>
  <si>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DA</t>
  </si>
  <si>
    <t>Brand loyalty</t>
  </si>
  <si>
    <t>warehouse charges</t>
  </si>
  <si>
    <t>L (cm)</t>
  </si>
  <si>
    <t>W (cm)</t>
  </si>
  <si>
    <t xml:space="preserve"> H (cm)</t>
  </si>
  <si>
    <t>$650 per SC
4%</t>
  </si>
  <si>
    <t>Retail MU</t>
  </si>
  <si>
    <t>BA</t>
  </si>
  <si>
    <t>add 30%</t>
  </si>
  <si>
    <t>Infinity</t>
  </si>
  <si>
    <r>
      <rPr>
        <sz val="10"/>
        <rFont val="Arial"/>
        <family val="2"/>
      </rPr>
      <t>Lotion Pump(</t>
    </r>
    <r>
      <rPr>
        <sz val="10"/>
        <color rgb="FFFF0000"/>
        <rFont val="Arial"/>
        <family val="2"/>
      </rPr>
      <t xml:space="preserve">w/chrome stainless steel pump </t>
    </r>
    <r>
      <rPr>
        <sz val="10"/>
        <rFont val="Arial"/>
        <family val="2"/>
      </rPr>
      <t>)</t>
    </r>
  </si>
  <si>
    <t>resin sand</t>
  </si>
  <si>
    <t>3x3x8.2"</t>
  </si>
  <si>
    <t>China</t>
    <phoneticPr fontId="0" type="noConversion"/>
  </si>
  <si>
    <t>S-DGZX</t>
  </si>
  <si>
    <t>Toothbrush holder</t>
  </si>
  <si>
    <t>4.3x2.8x4.3"</t>
  </si>
  <si>
    <t>3924.90.5650</t>
  </si>
  <si>
    <t>Tumbler</t>
  </si>
  <si>
    <t>2.9x2.9x4.3"</t>
  </si>
  <si>
    <t xml:space="preserve">3924.10.4000 </t>
  </si>
  <si>
    <t>Soap dish</t>
  </si>
  <si>
    <t>5.4x4x1.05"</t>
  </si>
  <si>
    <t>Cotton jar</t>
  </si>
  <si>
    <t>4x4x4.6"</t>
  </si>
  <si>
    <t>Tray</t>
  </si>
  <si>
    <t>9.5x5.5x1.1"</t>
  </si>
  <si>
    <t>Tissue cover</t>
  </si>
  <si>
    <t>5.66x5.66x6"</t>
  </si>
  <si>
    <t>Wastebasket</t>
  </si>
  <si>
    <t>7.8x7.8x10"</t>
  </si>
  <si>
    <t>LP,TUM,SD,CJ</t>
  </si>
  <si>
    <t>Bamboo Bath mat</t>
  </si>
  <si>
    <t>Bamboo bath mat</t>
  </si>
  <si>
    <t>bamboo mat,size: 15.43x24.41"( 39.2x62cm),thickness:6mm</t>
  </si>
  <si>
    <t>15.43x24.41"</t>
  </si>
  <si>
    <t>4601.92.0500</t>
  </si>
  <si>
    <t>CN-Aspire</t>
  </si>
  <si>
    <t>SC China</t>
  </si>
  <si>
    <t>Mito SC</t>
  </si>
  <si>
    <t>SC</t>
  </si>
  <si>
    <t>Material/Quality:100% polyester, jacquard fabric 
Weight:150 gsm ,</t>
  </si>
  <si>
    <t>72X72"</t>
  </si>
  <si>
    <t>CN-SXBG</t>
  </si>
  <si>
    <t>SC India</t>
  </si>
  <si>
    <t>add 10%</t>
  </si>
  <si>
    <t>FIBER CONTENT:- 70% Poly 30% Cotton
YARN COUNT WITH EPI AND PPI DETAILS: 100DN poly x 16s cotton +300 HIM poly / 168x64
CONSTRUCTION(SOLID/YARNDYED/PRINT):  Piece dyed jacquard
EDGE: 12 Button hole/Top hem 2" with non woven lining, side &amp; bottom hem 1"
190gsm</t>
  </si>
  <si>
    <t>Bath rug</t>
  </si>
  <si>
    <t>Destiny / Studio Luxe (R00417)</t>
  </si>
  <si>
    <t>PILE YARN:  Ring Spun Combed Yarn  
PILE(CUT/LOOP): cut&amp;loop
FIBER CONTENT:100% Cotton Pile 
PRIMARY BACKING: Cotton Rich Canvas  
SECONDARY BACKING:N/A
CONSTRUCTION(Weaved/ Table Top Tufting/FRS):  Table Top Tufting
200gsf</t>
  </si>
  <si>
    <t>21" x 34"</t>
  </si>
  <si>
    <t>400 per color
3 colorways</t>
  </si>
  <si>
    <t>Bamboo Solid / Infinity (R01057)</t>
  </si>
  <si>
    <t>PILE YARN: Ring Spun Combed Cotton-Viscose Blend Yarn                                        
PILE(CUT/LOOP): cut
FIBER CONTENT:- 60% Cotton + 40% Viscose
PRIMARY BACKING: Cotton Rich Canvas  
SECONDARY BACKING: Anti-Skid
CONSTRUCTION(Weaved/ Table Top Tufting/FRS):  Table Top Tufting
160gsf</t>
  </si>
  <si>
    <t>FA25 update</t>
  </si>
  <si>
    <t>SC Pak -- quoted to Sheila</t>
  </si>
  <si>
    <t>add 19%</t>
  </si>
  <si>
    <t>Shell Ogee SC</t>
  </si>
  <si>
    <t>50:50 CT Tencel YD Jacq (60x30/188x100) (175~185 GSM)</t>
  </si>
  <si>
    <t>Pak</t>
  </si>
  <si>
    <t xml:space="preserve">PEONY PRINT SC </t>
  </si>
  <si>
    <t>55% Cotton 45% Polyester 16PCx10CTN Slub+300D/76x30 Dobby 180gsm Digital Print</t>
  </si>
  <si>
    <r>
      <t xml:space="preserve">Materiel:  </t>
    </r>
    <r>
      <rPr>
        <sz val="11"/>
        <rFont val="微软雅黑"/>
        <family val="2"/>
        <charset val="134"/>
      </rPr>
      <t xml:space="preserve"> </t>
    </r>
    <r>
      <rPr>
        <sz val="11"/>
        <rFont val="Calibri"/>
        <family val="2"/>
      </rPr>
      <t>57%cotton</t>
    </r>
    <r>
      <rPr>
        <sz val="11"/>
        <rFont val="微软雅黑"/>
        <family val="2"/>
        <charset val="134"/>
      </rPr>
      <t xml:space="preserve"> 37%lyocell 6%</t>
    </r>
    <r>
      <rPr>
        <sz val="11"/>
        <rFont val="Calibri"/>
        <family val="2"/>
      </rPr>
      <t xml:space="preserve">linen,150gsm fabric </t>
    </r>
    <r>
      <rPr>
        <sz val="11"/>
        <rFont val="微软雅黑"/>
        <family val="2"/>
        <charset val="134"/>
      </rPr>
      <t>,</t>
    </r>
    <r>
      <rPr>
        <sz val="11"/>
        <color rgb="FFFF0000"/>
        <rFont val="Calibri"/>
        <family val="2"/>
      </rPr>
      <t>digital printed</t>
    </r>
    <r>
      <rPr>
        <sz val="11"/>
        <rFont val="微软雅黑"/>
        <family val="2"/>
        <charset val="134"/>
      </rPr>
      <t xml:space="preserve">,12 </t>
    </r>
    <r>
      <rPr>
        <sz val="11"/>
        <rFont val="Calibri"/>
        <family val="2"/>
      </rPr>
      <t>buttonholes</t>
    </r>
    <r>
      <rPr>
        <sz val="11"/>
        <rFont val="微软雅黑"/>
        <family val="2"/>
        <charset val="134"/>
      </rPr>
      <t xml:space="preserve"> </t>
    </r>
  </si>
  <si>
    <r>
      <t xml:space="preserve">Materiel:  </t>
    </r>
    <r>
      <rPr>
        <sz val="11"/>
        <rFont val="微软雅黑"/>
        <family val="2"/>
        <charset val="134"/>
      </rPr>
      <t xml:space="preserve"> </t>
    </r>
    <r>
      <rPr>
        <sz val="11"/>
        <rFont val="Calibri"/>
        <family val="2"/>
      </rPr>
      <t>57%cotton</t>
    </r>
    <r>
      <rPr>
        <sz val="11"/>
        <rFont val="微软雅黑"/>
        <family val="2"/>
        <charset val="134"/>
      </rPr>
      <t xml:space="preserve"> 37%lyocell 6%</t>
    </r>
    <r>
      <rPr>
        <sz val="11"/>
        <rFont val="Calibri"/>
        <family val="2"/>
      </rPr>
      <t xml:space="preserve">linen,150gsm fabric </t>
    </r>
    <r>
      <rPr>
        <sz val="11"/>
        <rFont val="微软雅黑"/>
        <family val="2"/>
        <charset val="134"/>
      </rPr>
      <t>,</t>
    </r>
    <r>
      <rPr>
        <sz val="11"/>
        <rFont val="Calibri"/>
        <family val="2"/>
      </rPr>
      <t>EMB</t>
    </r>
    <r>
      <rPr>
        <sz val="11"/>
        <rFont val="微软雅黑"/>
        <family val="2"/>
        <charset val="134"/>
      </rPr>
      <t xml:space="preserve">,12 </t>
    </r>
    <r>
      <rPr>
        <sz val="11"/>
        <rFont val="Calibri"/>
        <family val="2"/>
      </rPr>
      <t>buttonholes</t>
    </r>
    <r>
      <rPr>
        <sz val="11"/>
        <rFont val="微软雅黑"/>
        <family val="2"/>
        <charset val="134"/>
      </rPr>
      <t xml:space="preserve"> </t>
    </r>
  </si>
  <si>
    <t>add 15%</t>
  </si>
  <si>
    <t>100% RECYCLED COTTON  woven rug 2200gsm</t>
  </si>
  <si>
    <t xml:space="preserve">300pc for weaving
150pc per color
</t>
  </si>
  <si>
    <t>SH port</t>
  </si>
  <si>
    <t>add 20%</t>
  </si>
  <si>
    <t>last round quote</t>
  </si>
  <si>
    <t>with30% tariff</t>
  </si>
  <si>
    <r>
      <t>Resin Lotion Pump(</t>
    </r>
    <r>
      <rPr>
        <sz val="10"/>
        <color rgb="FFFF0000"/>
        <rFont val="Arial"/>
        <family val="2"/>
      </rPr>
      <t xml:space="preserve">w/chrome stainless steel pump </t>
    </r>
    <r>
      <rPr>
        <sz val="10"/>
        <rFont val="Arial"/>
        <family val="2"/>
      </rPr>
      <t>)</t>
    </r>
  </si>
  <si>
    <t>Resin Toothbrush holder</t>
    <phoneticPr fontId="14" type="noConversion"/>
  </si>
  <si>
    <t>Resin Tumbler</t>
    <phoneticPr fontId="14" type="noConversion"/>
  </si>
  <si>
    <t>Resin Soap dish</t>
    <phoneticPr fontId="14" type="noConversion"/>
  </si>
  <si>
    <t>Resin Cotton jar</t>
    <phoneticPr fontId="14" type="noConversion"/>
  </si>
  <si>
    <t>Resin Tray</t>
    <phoneticPr fontId="14" type="noConversion"/>
  </si>
  <si>
    <t>Resin Tissue cover</t>
    <phoneticPr fontId="14" type="noConversion"/>
  </si>
  <si>
    <t>Resin Wastebasket</t>
    <phoneticPr fontId="14" type="noConversion"/>
  </si>
  <si>
    <t xml:space="preserve">Mito </t>
  </si>
  <si>
    <t>SHOWER Curtain</t>
  </si>
  <si>
    <t>50% cotton 50% tencel</t>
  </si>
  <si>
    <t>6303.91.0010</t>
  </si>
  <si>
    <t>NA70-3505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</si>
</sst>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85" formatCode="_(&quot;$&quot;* #,##0_);_(&quot;$&quot;* \(#,##0\);_(&quot;$&quot;* &quot;-&quot;??_);_(@_)"/>
    <numFmt numFmtId="186" formatCode="000000000000"/>
    <numFmt numFmtId="187" formatCode="0_);[Red]\(0\)"/>
    <numFmt numFmtId="188" formatCode="[$$-409]#,##0.00"/>
    <numFmt numFmtId="189" formatCode="0.0_);[Red]\(0.0\)"/>
    <numFmt numFmtId="190" formatCode="0.00_ "/>
    <numFmt numFmtId="191" formatCode="[$-409]d\-mmm;@"/>
    <numFmt numFmtId="192" formatCode="_ &quot;￥&quot;* #,##0.00_ ;_ &quot;￥&quot;* \-#,##0.00_ ;_ &quot;￥&quot;* &quot;-&quot;??_ ;_ @_ "/>
  </numFmts>
  <fonts count="49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等线"/>
      <family val="2"/>
      <scheme val="minor"/>
    </font>
    <font>
      <b/>
      <sz val="12"/>
      <name val="等线"/>
      <family val="2"/>
      <scheme val="minor"/>
    </font>
    <font>
      <sz val="12"/>
      <color indexed="8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20"/>
      <name val="等线"/>
      <family val="2"/>
      <scheme val="minor"/>
    </font>
    <font>
      <sz val="11"/>
      <color indexed="12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1"/>
      <name val="宋体"/>
      <family val="3"/>
      <charset val="134"/>
    </font>
    <font>
      <sz val="11"/>
      <color indexed="48"/>
      <name val="Arial"/>
      <family val="2"/>
    </font>
    <font>
      <b/>
      <sz val="11"/>
      <color indexed="12"/>
      <name val="Arial"/>
      <family val="2"/>
    </font>
    <font>
      <b/>
      <sz val="11"/>
      <color indexed="57"/>
      <name val="Arial"/>
      <family val="2"/>
    </font>
    <font>
      <b/>
      <sz val="11"/>
      <color indexed="48"/>
      <name val="Arial"/>
      <family val="2"/>
    </font>
    <font>
      <b/>
      <sz val="11"/>
      <color indexed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color indexed="57"/>
      <name val="Arial"/>
      <family val="2"/>
    </font>
    <font>
      <sz val="11"/>
      <name val="微软雅黑"/>
      <family val="2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80" fontId="4" fillId="0" borderId="0"/>
    <xf numFmtId="0" fontId="29" fillId="0" borderId="0"/>
    <xf numFmtId="180" fontId="23" fillId="0" borderId="0"/>
    <xf numFmtId="180" fontId="4" fillId="0" borderId="0"/>
    <xf numFmtId="0" fontId="4" fillId="0" borderId="0"/>
    <xf numFmtId="0" fontId="42" fillId="0" borderId="0"/>
    <xf numFmtId="0" fontId="42" fillId="0" borderId="0"/>
    <xf numFmtId="0" fontId="44" fillId="0" borderId="0">
      <alignment vertical="center"/>
    </xf>
    <xf numFmtId="191" fontId="4" fillId="0" borderId="0"/>
    <xf numFmtId="180" fontId="4" fillId="0" borderId="0"/>
    <xf numFmtId="180" fontId="4" fillId="0" borderId="0"/>
    <xf numFmtId="9" fontId="23" fillId="0" borderId="0" applyFont="0" applyFill="0" applyBorder="0" applyAlignment="0" applyProtection="0"/>
    <xf numFmtId="177" fontId="4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4" fillId="0" borderId="0"/>
    <xf numFmtId="9" fontId="29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25" fillId="0" borderId="0"/>
    <xf numFmtId="0" fontId="23" fillId="0" borderId="0"/>
  </cellStyleXfs>
  <cellXfs count="378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9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9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9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9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9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" xfId="4" applyFont="1" applyFill="1" applyBorder="1" applyAlignment="1">
      <alignment horizontal="center" wrapText="1"/>
    </xf>
    <xf numFmtId="179" fontId="2" fillId="9" borderId="2" xfId="0" applyNumberFormat="1" applyFont="1" applyFill="1" applyBorder="1" applyAlignment="1">
      <alignment horizontal="center" wrapText="1"/>
    </xf>
    <xf numFmtId="179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22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9" fontId="22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22" fillId="8" borderId="1" xfId="1" applyNumberFormat="1" applyFont="1" applyFill="1" applyBorder="1" applyAlignment="1">
      <alignment wrapText="1"/>
    </xf>
    <xf numFmtId="179" fontId="15" fillId="0" borderId="1" xfId="1" applyNumberFormat="1" applyFont="1" applyBorder="1" applyAlignment="1">
      <alignment wrapText="1"/>
    </xf>
    <xf numFmtId="179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9" fontId="15" fillId="10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80" fontId="0" fillId="0" borderId="1" xfId="0" applyNumberFormat="1" applyBorder="1"/>
    <xf numFmtId="180" fontId="13" fillId="0" borderId="1" xfId="2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13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15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22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1" fillId="0" borderId="0" xfId="7"/>
    <xf numFmtId="0" fontId="26" fillId="0" borderId="0" xfId="7" applyFont="1" applyAlignment="1">
      <alignment horizontal="center" wrapText="1"/>
    </xf>
    <xf numFmtId="0" fontId="26" fillId="0" borderId="0" xfId="7" applyFont="1" applyAlignment="1">
      <alignment horizontal="center"/>
    </xf>
    <xf numFmtId="177" fontId="26" fillId="0" borderId="0" xfId="8" applyFont="1" applyAlignment="1">
      <alignment horizontal="center"/>
    </xf>
    <xf numFmtId="0" fontId="26" fillId="5" borderId="0" xfId="7" applyFont="1" applyFill="1" applyAlignment="1">
      <alignment horizontal="center"/>
    </xf>
    <xf numFmtId="37" fontId="26" fillId="0" borderId="0" xfId="8" applyNumberFormat="1" applyFont="1" applyAlignment="1">
      <alignment horizontal="center"/>
    </xf>
    <xf numFmtId="177" fontId="26" fillId="0" borderId="0" xfId="7" applyNumberFormat="1" applyFont="1" applyAlignment="1">
      <alignment horizontal="center"/>
    </xf>
    <xf numFmtId="0" fontId="27" fillId="11" borderId="1" xfId="7" applyFont="1" applyFill="1" applyBorder="1" applyAlignment="1">
      <alignment horizontal="center"/>
    </xf>
    <xf numFmtId="0" fontId="26" fillId="8" borderId="0" xfId="7" applyFont="1" applyFill="1" applyAlignment="1">
      <alignment horizontal="center"/>
    </xf>
    <xf numFmtId="177" fontId="26" fillId="0" borderId="0" xfId="8" applyFont="1" applyAlignment="1">
      <alignment horizontal="center" wrapText="1"/>
    </xf>
    <xf numFmtId="37" fontId="26" fillId="0" borderId="0" xfId="8" applyNumberFormat="1" applyFont="1" applyAlignment="1">
      <alignment horizontal="center" wrapText="1"/>
    </xf>
    <xf numFmtId="185" fontId="26" fillId="0" borderId="0" xfId="8" applyNumberFormat="1" applyFont="1" applyAlignment="1">
      <alignment horizontal="center"/>
    </xf>
    <xf numFmtId="0" fontId="1" fillId="11" borderId="1" xfId="7" applyFill="1" applyBorder="1" applyAlignment="1">
      <alignment horizontal="center"/>
    </xf>
    <xf numFmtId="0" fontId="26" fillId="11" borderId="1" xfId="7" applyFont="1" applyFill="1" applyBorder="1" applyAlignment="1">
      <alignment horizontal="center"/>
    </xf>
    <xf numFmtId="179" fontId="26" fillId="11" borderId="1" xfId="7" applyNumberFormat="1" applyFont="1" applyFill="1" applyBorder="1" applyAlignment="1">
      <alignment horizontal="center"/>
    </xf>
    <xf numFmtId="0" fontId="1" fillId="0" borderId="0" xfId="7" applyAlignment="1">
      <alignment horizontal="center"/>
    </xf>
    <xf numFmtId="1" fontId="26" fillId="0" borderId="0" xfId="7" applyNumberFormat="1" applyFont="1" applyAlignment="1">
      <alignment horizontal="center"/>
    </xf>
    <xf numFmtId="0" fontId="28" fillId="0" borderId="0" xfId="7" applyFont="1" applyAlignment="1">
      <alignment horizontal="center" vertical="center" wrapText="1"/>
    </xf>
    <xf numFmtId="177" fontId="26" fillId="0" borderId="0" xfId="8" applyFont="1" applyFill="1" applyAlignment="1">
      <alignment horizontal="center" wrapText="1"/>
    </xf>
    <xf numFmtId="9" fontId="26" fillId="0" borderId="0" xfId="9" applyFont="1" applyFill="1" applyAlignment="1">
      <alignment horizontal="center"/>
    </xf>
    <xf numFmtId="9" fontId="26" fillId="4" borderId="0" xfId="9" applyFont="1" applyFill="1" applyAlignment="1">
      <alignment horizontal="center"/>
    </xf>
    <xf numFmtId="0" fontId="26" fillId="0" borderId="1" xfId="7" applyFont="1" applyBorder="1" applyAlignment="1">
      <alignment horizontal="center"/>
    </xf>
    <xf numFmtId="0" fontId="26" fillId="4" borderId="1" xfId="7" applyFont="1" applyFill="1" applyBorder="1" applyAlignment="1">
      <alignment horizontal="center"/>
    </xf>
    <xf numFmtId="0" fontId="26" fillId="0" borderId="1" xfId="7" applyFont="1" applyBorder="1" applyAlignment="1">
      <alignment horizontal="center" wrapText="1"/>
    </xf>
    <xf numFmtId="0" fontId="26" fillId="4" borderId="1" xfId="7" applyFont="1" applyFill="1" applyBorder="1" applyAlignment="1">
      <alignment horizontal="center" wrapText="1"/>
    </xf>
    <xf numFmtId="179" fontId="26" fillId="0" borderId="0" xfId="7" applyNumberFormat="1" applyFont="1" applyAlignment="1">
      <alignment horizontal="center"/>
    </xf>
    <xf numFmtId="179" fontId="26" fillId="12" borderId="0" xfId="7" applyNumberFormat="1" applyFont="1" applyFill="1" applyAlignment="1">
      <alignment horizontal="center"/>
    </xf>
    <xf numFmtId="0" fontId="1" fillId="0" borderId="1" xfId="7" applyBorder="1"/>
    <xf numFmtId="0" fontId="26" fillId="0" borderId="2" xfId="7" applyFont="1" applyBorder="1" applyAlignment="1">
      <alignment horizontal="center"/>
    </xf>
    <xf numFmtId="0" fontId="26" fillId="0" borderId="1" xfId="7" applyFont="1" applyBorder="1" applyAlignment="1">
      <alignment wrapText="1"/>
    </xf>
    <xf numFmtId="0" fontId="26" fillId="0" borderId="1" xfId="7" applyFont="1" applyBorder="1"/>
    <xf numFmtId="177" fontId="26" fillId="0" borderId="1" xfId="8" applyFont="1" applyBorder="1"/>
    <xf numFmtId="177" fontId="26" fillId="4" borderId="1" xfId="8" applyFont="1" applyFill="1" applyBorder="1"/>
    <xf numFmtId="0" fontId="26" fillId="0" borderId="0" xfId="7" applyFont="1"/>
    <xf numFmtId="0" fontId="27" fillId="13" borderId="1" xfId="7" applyFont="1" applyFill="1" applyBorder="1" applyAlignment="1">
      <alignment horizontal="center" wrapText="1"/>
    </xf>
    <xf numFmtId="0" fontId="27" fillId="13" borderId="3" xfId="7" applyFont="1" applyFill="1" applyBorder="1" applyAlignment="1">
      <alignment horizontal="center" wrapText="1"/>
    </xf>
    <xf numFmtId="177" fontId="27" fillId="13" borderId="3" xfId="8" applyFont="1" applyFill="1" applyBorder="1" applyAlignment="1">
      <alignment horizontal="center" wrapText="1"/>
    </xf>
    <xf numFmtId="0" fontId="27" fillId="14" borderId="3" xfId="7" applyFont="1" applyFill="1" applyBorder="1" applyAlignment="1">
      <alignment horizontal="center"/>
    </xf>
    <xf numFmtId="0" fontId="27" fillId="0" borderId="1" xfId="7" applyFont="1" applyBorder="1" applyAlignment="1">
      <alignment horizontal="center"/>
    </xf>
    <xf numFmtId="0" fontId="27" fillId="15" borderId="1" xfId="7" applyFont="1" applyFill="1" applyBorder="1" applyAlignment="1">
      <alignment horizontal="center"/>
    </xf>
    <xf numFmtId="0" fontId="27" fillId="0" borderId="0" xfId="7" applyFont="1" applyAlignment="1">
      <alignment horizontal="center"/>
    </xf>
    <xf numFmtId="0" fontId="29" fillId="0" borderId="1" xfId="7" applyFont="1" applyBorder="1" applyAlignment="1">
      <alignment horizontal="center"/>
    </xf>
    <xf numFmtId="0" fontId="26" fillId="8" borderId="1" xfId="7" applyFont="1" applyFill="1" applyBorder="1" applyAlignment="1">
      <alignment horizontal="center" vertical="center" wrapText="1"/>
    </xf>
    <xf numFmtId="0" fontId="30" fillId="8" borderId="7" xfId="7" applyFont="1" applyFill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49" fontId="26" fillId="0" borderId="1" xfId="7" applyNumberFormat="1" applyFont="1" applyBorder="1" applyAlignment="1">
      <alignment horizontal="center"/>
    </xf>
    <xf numFmtId="0" fontId="28" fillId="0" borderId="1" xfId="7" applyFont="1" applyBorder="1" applyAlignment="1">
      <alignment horizontal="center" vertical="center" wrapText="1"/>
    </xf>
    <xf numFmtId="9" fontId="28" fillId="0" borderId="1" xfId="9" applyFont="1" applyBorder="1" applyAlignment="1">
      <alignment horizontal="center" vertical="center" wrapText="1"/>
    </xf>
    <xf numFmtId="176" fontId="28" fillId="0" borderId="1" xfId="10" applyNumberFormat="1" applyFont="1" applyFill="1" applyBorder="1" applyAlignment="1">
      <alignment horizontal="center" vertical="center" wrapText="1"/>
    </xf>
    <xf numFmtId="176" fontId="26" fillId="0" borderId="1" xfId="10" applyNumberFormat="1" applyFont="1" applyFill="1" applyBorder="1" applyAlignment="1">
      <alignment horizontal="center" wrapText="1"/>
    </xf>
    <xf numFmtId="0" fontId="26" fillId="0" borderId="6" xfId="7" applyFont="1" applyBorder="1" applyAlignment="1">
      <alignment horizontal="center" wrapText="1"/>
    </xf>
    <xf numFmtId="0" fontId="26" fillId="16" borderId="1" xfId="7" applyFont="1" applyFill="1" applyBorder="1" applyAlignment="1">
      <alignment horizontal="center" wrapText="1"/>
    </xf>
    <xf numFmtId="0" fontId="26" fillId="16" borderId="2" xfId="7" applyFont="1" applyFill="1" applyBorder="1" applyAlignment="1">
      <alignment horizontal="center"/>
    </xf>
    <xf numFmtId="179" fontId="26" fillId="16" borderId="1" xfId="7" applyNumberFormat="1" applyFont="1" applyFill="1" applyBorder="1" applyAlignment="1">
      <alignment horizontal="center"/>
    </xf>
    <xf numFmtId="0" fontId="26" fillId="15" borderId="1" xfId="7" applyFont="1" applyFill="1" applyBorder="1" applyAlignment="1">
      <alignment horizontal="center"/>
    </xf>
    <xf numFmtId="177" fontId="26" fillId="15" borderId="1" xfId="7" applyNumberFormat="1" applyFont="1" applyFill="1" applyBorder="1" applyAlignment="1">
      <alignment horizontal="center"/>
    </xf>
    <xf numFmtId="49" fontId="29" fillId="0" borderId="1" xfId="7" applyNumberFormat="1" applyFont="1" applyBorder="1" applyAlignment="1">
      <alignment horizontal="center"/>
    </xf>
    <xf numFmtId="0" fontId="31" fillId="8" borderId="9" xfId="7" applyFont="1" applyFill="1" applyBorder="1"/>
    <xf numFmtId="0" fontId="26" fillId="0" borderId="1" xfId="7" applyFont="1" applyBorder="1" applyAlignment="1" applyProtection="1">
      <alignment horizontal="center" wrapText="1"/>
      <protection locked="0"/>
    </xf>
    <xf numFmtId="0" fontId="30" fillId="0" borderId="7" xfId="7" applyFont="1" applyBorder="1" applyAlignment="1">
      <alignment horizontal="center" vertical="center" wrapText="1"/>
    </xf>
    <xf numFmtId="177" fontId="28" fillId="0" borderId="1" xfId="10" applyFont="1" applyFill="1" applyBorder="1" applyAlignment="1">
      <alignment horizontal="center" vertical="center" wrapText="1"/>
    </xf>
    <xf numFmtId="177" fontId="26" fillId="0" borderId="1" xfId="10" applyFont="1" applyFill="1" applyBorder="1" applyAlignment="1">
      <alignment horizontal="center" wrapText="1"/>
    </xf>
    <xf numFmtId="9" fontId="28" fillId="0" borderId="1" xfId="9" applyFont="1" applyFill="1" applyBorder="1" applyAlignment="1">
      <alignment horizontal="center" vertical="center" wrapText="1"/>
    </xf>
    <xf numFmtId="49" fontId="26" fillId="16" borderId="1" xfId="7" applyNumberFormat="1" applyFont="1" applyFill="1" applyBorder="1" applyAlignment="1">
      <alignment horizontal="center"/>
    </xf>
    <xf numFmtId="49" fontId="28" fillId="17" borderId="1" xfId="7" applyNumberFormat="1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left" vertical="center" wrapText="1"/>
    </xf>
    <xf numFmtId="179" fontId="26" fillId="0" borderId="1" xfId="7" applyNumberFormat="1" applyFont="1" applyBorder="1" applyAlignment="1">
      <alignment horizontal="center"/>
    </xf>
    <xf numFmtId="0" fontId="4" fillId="0" borderId="6" xfId="7" applyFont="1" applyBorder="1" applyAlignment="1">
      <alignment horizontal="center" wrapText="1"/>
    </xf>
    <xf numFmtId="0" fontId="1" fillId="0" borderId="1" xfId="7" applyBorder="1" applyAlignment="1">
      <alignment horizontal="center"/>
    </xf>
    <xf numFmtId="49" fontId="27" fillId="0" borderId="1" xfId="7" applyNumberFormat="1" applyFont="1" applyBorder="1" applyAlignment="1">
      <alignment horizontal="center"/>
    </xf>
    <xf numFmtId="179" fontId="26" fillId="0" borderId="1" xfId="7" applyNumberFormat="1" applyFont="1" applyBorder="1" applyAlignment="1">
      <alignment horizontal="center" wrapText="1"/>
    </xf>
    <xf numFmtId="186" fontId="26" fillId="0" borderId="1" xfId="7" applyNumberFormat="1" applyFont="1" applyBorder="1" applyAlignment="1">
      <alignment horizontal="center"/>
    </xf>
    <xf numFmtId="186" fontId="27" fillId="0" borderId="1" xfId="7" applyNumberFormat="1" applyFont="1" applyBorder="1" applyAlignment="1">
      <alignment horizontal="center"/>
    </xf>
    <xf numFmtId="186" fontId="28" fillId="0" borderId="1" xfId="7" applyNumberFormat="1" applyFont="1" applyBorder="1" applyAlignment="1">
      <alignment horizontal="center" vertical="center" wrapText="1"/>
    </xf>
    <xf numFmtId="0" fontId="26" fillId="0" borderId="1" xfId="7" applyFont="1" applyBorder="1" applyAlignment="1" applyProtection="1">
      <alignment horizontal="center"/>
      <protection locked="0"/>
    </xf>
    <xf numFmtId="0" fontId="26" fillId="4" borderId="1" xfId="7" applyFont="1" applyFill="1" applyBorder="1" applyAlignment="1" applyProtection="1">
      <alignment horizontal="center"/>
      <protection locked="0"/>
    </xf>
    <xf numFmtId="186" fontId="28" fillId="0" borderId="1" xfId="7" applyNumberFormat="1" applyFont="1" applyBorder="1" applyAlignment="1">
      <alignment horizontal="left" vertical="center" wrapText="1"/>
    </xf>
    <xf numFmtId="0" fontId="28" fillId="0" borderId="1" xfId="7" applyFont="1" applyBorder="1" applyAlignment="1">
      <alignment horizontal="right" vertical="center" wrapText="1"/>
    </xf>
    <xf numFmtId="0" fontId="26" fillId="0" borderId="1" xfId="7" applyFont="1" applyBorder="1" applyAlignment="1">
      <alignment horizontal="right" wrapText="1"/>
    </xf>
    <xf numFmtId="0" fontId="26" fillId="4" borderId="1" xfId="7" applyFont="1" applyFill="1" applyBorder="1" applyAlignment="1" applyProtection="1">
      <alignment horizontal="center" wrapText="1"/>
      <protection locked="0"/>
    </xf>
    <xf numFmtId="0" fontId="32" fillId="0" borderId="1" xfId="7" applyFont="1" applyBorder="1" applyAlignment="1" applyProtection="1">
      <alignment horizontal="center"/>
      <protection locked="0"/>
    </xf>
    <xf numFmtId="0" fontId="32" fillId="4" borderId="1" xfId="7" applyFont="1" applyFill="1" applyBorder="1" applyAlignment="1" applyProtection="1">
      <alignment horizontal="center"/>
      <protection locked="0"/>
    </xf>
    <xf numFmtId="0" fontId="32" fillId="0" borderId="1" xfId="7" applyFont="1" applyBorder="1" applyAlignment="1" applyProtection="1">
      <alignment horizontal="center" wrapText="1"/>
      <protection locked="0"/>
    </xf>
    <xf numFmtId="0" fontId="32" fillId="4" borderId="1" xfId="7" applyFont="1" applyFill="1" applyBorder="1" applyAlignment="1" applyProtection="1">
      <alignment horizontal="center" wrapText="1"/>
      <protection locked="0"/>
    </xf>
    <xf numFmtId="14" fontId="13" fillId="0" borderId="1" xfId="2" applyNumberFormat="1" applyFont="1" applyBorder="1" applyAlignment="1" applyProtection="1">
      <alignment horizontal="left"/>
      <protection locked="0"/>
    </xf>
    <xf numFmtId="0" fontId="7" fillId="0" borderId="0" xfId="11" applyFont="1" applyProtection="1">
      <protection locked="0"/>
    </xf>
    <xf numFmtId="179" fontId="15" fillId="0" borderId="0" xfId="11" applyNumberFormat="1" applyFont="1" applyAlignment="1" applyProtection="1">
      <alignment horizontal="left"/>
      <protection locked="0"/>
    </xf>
    <xf numFmtId="0" fontId="4" fillId="0" borderId="0" xfId="11" applyAlignment="1" applyProtection="1">
      <alignment horizontal="left"/>
      <protection locked="0"/>
    </xf>
    <xf numFmtId="180" fontId="13" fillId="0" borderId="0" xfId="12" applyFont="1" applyAlignment="1" applyProtection="1">
      <alignment horizontal="left"/>
      <protection locked="0"/>
    </xf>
    <xf numFmtId="180" fontId="33" fillId="0" borderId="0" xfId="12" applyFont="1" applyAlignment="1" applyProtection="1">
      <alignment horizontal="left"/>
      <protection locked="0"/>
    </xf>
    <xf numFmtId="180" fontId="33" fillId="16" borderId="0" xfId="12" applyFont="1" applyFill="1" applyAlignment="1" applyProtection="1">
      <alignment horizontal="left"/>
      <protection locked="0"/>
    </xf>
    <xf numFmtId="180" fontId="13" fillId="0" borderId="0" xfId="12" applyFont="1" applyAlignment="1" applyProtection="1">
      <alignment horizontal="center"/>
      <protection locked="0"/>
    </xf>
    <xf numFmtId="180" fontId="33" fillId="0" borderId="0" xfId="12" applyFont="1" applyAlignment="1" applyProtection="1">
      <alignment horizontal="center"/>
      <protection locked="0"/>
    </xf>
    <xf numFmtId="180" fontId="34" fillId="0" borderId="0" xfId="12" applyFont="1" applyAlignment="1" applyProtection="1">
      <alignment horizontal="left"/>
      <protection locked="0"/>
    </xf>
    <xf numFmtId="179" fontId="34" fillId="0" borderId="0" xfId="12" applyNumberFormat="1" applyFont="1" applyAlignment="1" applyProtection="1">
      <alignment horizontal="left"/>
      <protection locked="0"/>
    </xf>
    <xf numFmtId="0" fontId="12" fillId="0" borderId="10" xfId="11" applyFont="1" applyBorder="1" applyAlignment="1" applyProtection="1">
      <alignment horizontal="left"/>
      <protection locked="0"/>
    </xf>
    <xf numFmtId="0" fontId="13" fillId="0" borderId="11" xfId="11" applyFont="1" applyBorder="1" applyAlignment="1" applyProtection="1">
      <alignment horizontal="left"/>
      <protection locked="0"/>
    </xf>
    <xf numFmtId="0" fontId="12" fillId="0" borderId="11" xfId="11" applyFont="1" applyBorder="1" applyAlignment="1" applyProtection="1">
      <alignment horizontal="left"/>
      <protection locked="0"/>
    </xf>
    <xf numFmtId="180" fontId="13" fillId="0" borderId="12" xfId="12" applyFont="1" applyBorder="1" applyAlignment="1" applyProtection="1">
      <alignment horizontal="left"/>
      <protection locked="0"/>
    </xf>
    <xf numFmtId="0" fontId="13" fillId="0" borderId="11" xfId="11" applyFont="1" applyBorder="1" applyProtection="1">
      <protection locked="0"/>
    </xf>
    <xf numFmtId="179" fontId="13" fillId="0" borderId="0" xfId="12" applyNumberFormat="1" applyFont="1" applyProtection="1">
      <protection locked="0"/>
    </xf>
    <xf numFmtId="180" fontId="13" fillId="0" borderId="0" xfId="12" applyFont="1" applyAlignment="1" applyProtection="1">
      <alignment horizontal="center" vertical="center" wrapText="1"/>
      <protection locked="0"/>
    </xf>
    <xf numFmtId="9" fontId="13" fillId="0" borderId="0" xfId="12" applyNumberFormat="1" applyFont="1" applyAlignment="1" applyProtection="1">
      <alignment horizontal="center" wrapText="1"/>
      <protection locked="0"/>
    </xf>
    <xf numFmtId="180" fontId="34" fillId="0" borderId="0" xfId="12" applyFont="1" applyAlignment="1">
      <alignment horizontal="left"/>
    </xf>
    <xf numFmtId="0" fontId="35" fillId="0" borderId="0" xfId="13" applyFont="1"/>
    <xf numFmtId="0" fontId="12" fillId="0" borderId="14" xfId="11" applyFont="1" applyBorder="1" applyAlignment="1" applyProtection="1">
      <alignment horizontal="left"/>
      <protection locked="0"/>
    </xf>
    <xf numFmtId="0" fontId="13" fillId="0" borderId="1" xfId="11" applyFont="1" applyBorder="1" applyAlignment="1" applyProtection="1">
      <alignment horizontal="left"/>
      <protection locked="0"/>
    </xf>
    <xf numFmtId="0" fontId="12" fillId="0" borderId="1" xfId="11" applyFont="1" applyBorder="1" applyAlignment="1" applyProtection="1">
      <alignment horizontal="left"/>
      <protection locked="0"/>
    </xf>
    <xf numFmtId="0" fontId="13" fillId="0" borderId="1" xfId="11" applyFont="1" applyBorder="1" applyProtection="1">
      <protection locked="0"/>
    </xf>
    <xf numFmtId="180" fontId="34" fillId="0" borderId="0" xfId="12" applyFont="1"/>
    <xf numFmtId="14" fontId="34" fillId="0" borderId="0" xfId="12" applyNumberFormat="1" applyFont="1"/>
    <xf numFmtId="179" fontId="34" fillId="0" borderId="0" xfId="12" applyNumberFormat="1" applyFont="1" applyAlignment="1">
      <alignment horizontal="left"/>
    </xf>
    <xf numFmtId="180" fontId="13" fillId="0" borderId="0" xfId="12" applyFont="1" applyProtection="1">
      <protection locked="0"/>
    </xf>
    <xf numFmtId="9" fontId="13" fillId="0" borderId="0" xfId="12" applyNumberFormat="1" applyFont="1" applyAlignment="1" applyProtection="1">
      <alignment horizontal="center"/>
      <protection locked="0"/>
    </xf>
    <xf numFmtId="9" fontId="13" fillId="0" borderId="0" xfId="12" applyNumberFormat="1" applyFont="1" applyAlignment="1">
      <alignment horizontal="center" wrapText="1"/>
    </xf>
    <xf numFmtId="9" fontId="13" fillId="0" borderId="0" xfId="12" applyNumberFormat="1" applyFont="1" applyAlignment="1" applyProtection="1">
      <alignment horizontal="center" vertical="center" wrapText="1"/>
      <protection locked="0"/>
    </xf>
    <xf numFmtId="0" fontId="12" fillId="0" borderId="17" xfId="11" applyFont="1" applyBorder="1" applyAlignment="1" applyProtection="1">
      <alignment horizontal="left"/>
      <protection locked="0"/>
    </xf>
    <xf numFmtId="0" fontId="13" fillId="0" borderId="18" xfId="11" applyFont="1" applyBorder="1" applyAlignment="1" applyProtection="1">
      <alignment horizontal="left"/>
      <protection locked="0"/>
    </xf>
    <xf numFmtId="0" fontId="12" fillId="0" borderId="18" xfId="11" applyFont="1" applyBorder="1" applyAlignment="1" applyProtection="1">
      <alignment horizontal="left"/>
      <protection locked="0"/>
    </xf>
    <xf numFmtId="180" fontId="13" fillId="0" borderId="0" xfId="14" applyFont="1" applyAlignment="1">
      <alignment horizontal="center"/>
    </xf>
    <xf numFmtId="180" fontId="36" fillId="0" borderId="0" xfId="14" applyFont="1" applyAlignment="1">
      <alignment horizontal="center"/>
    </xf>
    <xf numFmtId="187" fontId="13" fillId="0" borderId="0" xfId="14" applyNumberFormat="1" applyFont="1" applyAlignment="1">
      <alignment horizontal="center"/>
    </xf>
    <xf numFmtId="180" fontId="37" fillId="0" borderId="0" xfId="14" applyFont="1" applyAlignment="1">
      <alignment horizontal="center"/>
    </xf>
    <xf numFmtId="10" fontId="13" fillId="0" borderId="0" xfId="14" applyNumberFormat="1" applyFont="1" applyAlignment="1">
      <alignment horizontal="center"/>
    </xf>
    <xf numFmtId="180" fontId="13" fillId="16" borderId="0" xfId="14" applyFont="1" applyFill="1" applyAlignment="1">
      <alignment horizontal="center"/>
    </xf>
    <xf numFmtId="1" fontId="13" fillId="0" borderId="0" xfId="14" applyNumberFormat="1" applyFont="1" applyAlignment="1">
      <alignment horizontal="center"/>
    </xf>
    <xf numFmtId="180" fontId="12" fillId="18" borderId="1" xfId="12" applyFont="1" applyFill="1" applyBorder="1" applyAlignment="1">
      <alignment horizontal="center" wrapText="1"/>
    </xf>
    <xf numFmtId="180" fontId="13" fillId="0" borderId="0" xfId="12" applyFont="1" applyAlignment="1">
      <alignment horizontal="center"/>
    </xf>
    <xf numFmtId="187" fontId="12" fillId="18" borderId="3" xfId="12" applyNumberFormat="1" applyFont="1" applyFill="1" applyBorder="1" applyAlignment="1">
      <alignment horizontal="center" wrapText="1"/>
    </xf>
    <xf numFmtId="180" fontId="39" fillId="18" borderId="1" xfId="12" applyFont="1" applyFill="1" applyBorder="1" applyAlignment="1">
      <alignment horizontal="center"/>
    </xf>
    <xf numFmtId="180" fontId="39" fillId="18" borderId="1" xfId="12" applyFont="1" applyFill="1" applyBorder="1" applyAlignment="1">
      <alignment horizontal="center" wrapText="1"/>
    </xf>
    <xf numFmtId="9" fontId="39" fillId="18" borderId="1" xfId="12" applyNumberFormat="1" applyFont="1" applyFill="1" applyBorder="1" applyAlignment="1">
      <alignment horizontal="center" wrapText="1"/>
    </xf>
    <xf numFmtId="180" fontId="12" fillId="18" borderId="3" xfId="12" applyFont="1" applyFill="1" applyBorder="1" applyAlignment="1">
      <alignment horizontal="center" wrapText="1"/>
    </xf>
    <xf numFmtId="10" fontId="39" fillId="18" borderId="3" xfId="12" applyNumberFormat="1" applyFont="1" applyFill="1" applyBorder="1" applyAlignment="1">
      <alignment horizontal="center"/>
    </xf>
    <xf numFmtId="9" fontId="39" fillId="18" borderId="3" xfId="12" applyNumberFormat="1" applyFont="1" applyFill="1" applyBorder="1" applyAlignment="1">
      <alignment horizontal="center" wrapText="1"/>
    </xf>
    <xf numFmtId="182" fontId="39" fillId="18" borderId="3" xfId="12" applyNumberFormat="1" applyFont="1" applyFill="1" applyBorder="1" applyAlignment="1">
      <alignment horizontal="center" wrapText="1"/>
    </xf>
    <xf numFmtId="182" fontId="39" fillId="18" borderId="18" xfId="15" applyNumberFormat="1" applyFont="1" applyFill="1" applyBorder="1" applyAlignment="1">
      <alignment horizontal="center" wrapText="1"/>
    </xf>
    <xf numFmtId="182" fontId="39" fillId="18" borderId="3" xfId="15" applyNumberFormat="1" applyFont="1" applyFill="1" applyBorder="1" applyAlignment="1">
      <alignment horizontal="center" wrapText="1"/>
    </xf>
    <xf numFmtId="180" fontId="13" fillId="8" borderId="0" xfId="14" applyFont="1" applyFill="1" applyAlignment="1">
      <alignment horizontal="center"/>
    </xf>
    <xf numFmtId="180" fontId="36" fillId="8" borderId="0" xfId="14" applyFont="1" applyFill="1" applyAlignment="1">
      <alignment horizontal="center"/>
    </xf>
    <xf numFmtId="187" fontId="13" fillId="8" borderId="0" xfId="14" applyNumberFormat="1" applyFont="1" applyFill="1" applyAlignment="1">
      <alignment horizontal="center"/>
    </xf>
    <xf numFmtId="180" fontId="37" fillId="8" borderId="0" xfId="14" applyFont="1" applyFill="1" applyAlignment="1">
      <alignment horizontal="center"/>
    </xf>
    <xf numFmtId="10" fontId="13" fillId="8" borderId="0" xfId="14" applyNumberFormat="1" applyFont="1" applyFill="1" applyAlignment="1">
      <alignment horizontal="center"/>
    </xf>
    <xf numFmtId="0" fontId="4" fillId="0" borderId="1" xfId="17" applyFont="1" applyBorder="1" applyAlignment="1">
      <alignment horizontal="left" vertical="center" wrapText="1"/>
    </xf>
    <xf numFmtId="0" fontId="4" fillId="0" borderId="1" xfId="18" applyFont="1" applyBorder="1" applyAlignment="1">
      <alignment horizontal="center" vertical="center" wrapText="1"/>
    </xf>
    <xf numFmtId="180" fontId="13" fillId="0" borderId="1" xfId="12" applyFont="1" applyBorder="1" applyAlignment="1">
      <alignment horizontal="center" vertical="center" wrapText="1"/>
    </xf>
    <xf numFmtId="2" fontId="13" fillId="0" borderId="1" xfId="15" applyNumberFormat="1" applyFont="1" applyBorder="1" applyAlignment="1">
      <alignment horizontal="center" vertical="center" wrapText="1"/>
    </xf>
    <xf numFmtId="188" fontId="4" fillId="9" borderId="1" xfId="13" applyNumberFormat="1" applyFont="1" applyFill="1" applyBorder="1"/>
    <xf numFmtId="2" fontId="43" fillId="8" borderId="1" xfId="15" applyNumberFormat="1" applyFont="1" applyFill="1" applyBorder="1" applyAlignment="1">
      <alignment horizontal="center" vertical="center" wrapText="1"/>
    </xf>
    <xf numFmtId="180" fontId="13" fillId="16" borderId="1" xfId="15" applyFont="1" applyFill="1" applyBorder="1" applyAlignment="1">
      <alignment horizontal="center" vertical="center" wrapText="1"/>
    </xf>
    <xf numFmtId="49" fontId="4" fillId="9" borderId="1" xfId="13" applyNumberFormat="1" applyFont="1" applyFill="1" applyBorder="1"/>
    <xf numFmtId="179" fontId="33" fillId="0" borderId="1" xfId="12" applyNumberFormat="1" applyFont="1" applyBorder="1" applyAlignment="1">
      <alignment horizontal="center" vertical="center" wrapText="1"/>
    </xf>
    <xf numFmtId="189" fontId="4" fillId="0" borderId="1" xfId="19" applyNumberFormat="1" applyFont="1" applyBorder="1">
      <alignment vertical="center"/>
    </xf>
    <xf numFmtId="0" fontId="4" fillId="0" borderId="1" xfId="19" applyFont="1" applyBorder="1" applyAlignment="1">
      <alignment horizontal="center" vertical="center" shrinkToFit="1"/>
    </xf>
    <xf numFmtId="190" fontId="13" fillId="0" borderId="1" xfId="12" applyNumberFormat="1" applyFont="1" applyBorder="1" applyAlignment="1">
      <alignment horizontal="center" vertical="center" wrapText="1"/>
    </xf>
    <xf numFmtId="190" fontId="13" fillId="0" borderId="1" xfId="15" applyNumberFormat="1" applyFont="1" applyBorder="1" applyAlignment="1">
      <alignment horizontal="center" vertical="center" wrapText="1"/>
    </xf>
    <xf numFmtId="3" fontId="45" fillId="0" borderId="1" xfId="12" applyNumberFormat="1" applyFont="1" applyBorder="1" applyAlignment="1">
      <alignment horizontal="center" vertical="center" wrapText="1"/>
    </xf>
    <xf numFmtId="179" fontId="33" fillId="0" borderId="1" xfId="15" applyNumberFormat="1" applyFont="1" applyBorder="1" applyAlignment="1">
      <alignment horizontal="center" vertical="center" wrapText="1"/>
    </xf>
    <xf numFmtId="191" fontId="4" fillId="16" borderId="1" xfId="20" applyFill="1" applyBorder="1" applyAlignment="1">
      <alignment horizontal="center" vertical="center"/>
    </xf>
    <xf numFmtId="182" fontId="16" fillId="16" borderId="1" xfId="21" applyNumberFormat="1" applyFont="1" applyFill="1" applyBorder="1" applyAlignment="1">
      <alignment horizontal="center" vertical="center"/>
    </xf>
    <xf numFmtId="179" fontId="46" fillId="0" borderId="1" xfId="12" applyNumberFormat="1" applyFont="1" applyBorder="1" applyAlignment="1">
      <alignment horizontal="center" vertical="center" wrapText="1"/>
    </xf>
    <xf numFmtId="179" fontId="46" fillId="0" borderId="1" xfId="22" applyNumberFormat="1" applyFont="1" applyBorder="1" applyAlignment="1">
      <alignment horizontal="center" vertical="center" wrapText="1"/>
    </xf>
    <xf numFmtId="179" fontId="13" fillId="0" borderId="1" xfId="15" applyNumberFormat="1" applyFont="1" applyBorder="1" applyAlignment="1">
      <alignment horizontal="center" vertical="center" wrapText="1"/>
    </xf>
    <xf numFmtId="10" fontId="13" fillId="0" borderId="1" xfId="23" applyNumberFormat="1" applyFont="1" applyFill="1" applyBorder="1" applyAlignment="1">
      <alignment horizontal="center" vertical="center"/>
    </xf>
    <xf numFmtId="179" fontId="13" fillId="8" borderId="1" xfId="24" applyNumberFormat="1" applyFont="1" applyFill="1" applyBorder="1" applyAlignment="1">
      <alignment horizontal="center" vertical="center"/>
    </xf>
    <xf numFmtId="179" fontId="13" fillId="0" borderId="1" xfId="25" applyNumberFormat="1" applyFont="1" applyFill="1" applyBorder="1" applyAlignment="1">
      <alignment horizontal="center" vertical="center"/>
    </xf>
    <xf numFmtId="9" fontId="13" fillId="0" borderId="1" xfId="15" applyNumberFormat="1" applyFont="1" applyBorder="1" applyAlignment="1">
      <alignment horizontal="center" vertical="center"/>
    </xf>
    <xf numFmtId="0" fontId="4" fillId="0" borderId="1" xfId="26" applyBorder="1" applyAlignment="1">
      <alignment horizontal="center" vertical="center"/>
    </xf>
    <xf numFmtId="180" fontId="13" fillId="0" borderId="1" xfId="15" applyFont="1" applyBorder="1" applyAlignment="1">
      <alignment horizontal="center" vertical="center" wrapText="1"/>
    </xf>
    <xf numFmtId="10" fontId="13" fillId="16" borderId="0" xfId="23" applyNumberFormat="1" applyFont="1" applyFill="1" applyBorder="1" applyAlignment="1">
      <alignment horizontal="center" vertical="center"/>
    </xf>
    <xf numFmtId="180" fontId="36" fillId="16" borderId="0" xfId="14" applyFont="1" applyFill="1" applyAlignment="1">
      <alignment horizontal="center" vertical="center"/>
    </xf>
    <xf numFmtId="10" fontId="12" fillId="8" borderId="0" xfId="27" applyNumberFormat="1" applyFont="1" applyFill="1" applyAlignment="1">
      <alignment horizontal="center"/>
    </xf>
    <xf numFmtId="1" fontId="13" fillId="8" borderId="0" xfId="14" applyNumberFormat="1" applyFont="1" applyFill="1" applyAlignment="1">
      <alignment horizontal="center"/>
    </xf>
    <xf numFmtId="180" fontId="12" fillId="8" borderId="0" xfId="14" applyFont="1" applyFill="1" applyAlignment="1">
      <alignment horizontal="center"/>
    </xf>
    <xf numFmtId="180" fontId="13" fillId="0" borderId="1" xfId="14" applyFont="1" applyBorder="1" applyAlignment="1">
      <alignment horizontal="center" vertical="center"/>
    </xf>
    <xf numFmtId="180" fontId="13" fillId="0" borderId="1" xfId="14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81" fontId="4" fillId="17" borderId="7" xfId="28" applyNumberFormat="1" applyFont="1" applyFill="1" applyBorder="1" applyAlignment="1">
      <alignment horizontal="center" vertical="center"/>
    </xf>
    <xf numFmtId="0" fontId="4" fillId="0" borderId="1" xfId="26" applyBorder="1" applyAlignment="1">
      <alignment horizontal="center" vertical="center" wrapText="1"/>
    </xf>
    <xf numFmtId="180" fontId="13" fillId="3" borderId="0" xfId="14" applyFont="1" applyFill="1" applyAlignment="1">
      <alignment horizontal="center"/>
    </xf>
    <xf numFmtId="180" fontId="36" fillId="3" borderId="0" xfId="14" applyFont="1" applyFill="1" applyAlignment="1">
      <alignment horizontal="center"/>
    </xf>
    <xf numFmtId="187" fontId="13" fillId="3" borderId="0" xfId="14" applyNumberFormat="1" applyFont="1" applyFill="1" applyAlignment="1">
      <alignment horizontal="center"/>
    </xf>
    <xf numFmtId="180" fontId="37" fillId="3" borderId="0" xfId="14" applyFont="1" applyFill="1" applyAlignment="1">
      <alignment horizontal="center"/>
    </xf>
    <xf numFmtId="1" fontId="13" fillId="3" borderId="0" xfId="14" applyNumberFormat="1" applyFont="1" applyFill="1" applyAlignment="1">
      <alignment horizontal="center"/>
    </xf>
    <xf numFmtId="0" fontId="3" fillId="0" borderId="1" xfId="29" applyFont="1" applyBorder="1" applyAlignment="1">
      <alignment horizontal="center" vertical="center" wrapText="1"/>
    </xf>
    <xf numFmtId="0" fontId="4" fillId="0" borderId="1" xfId="30" applyFont="1" applyBorder="1" applyAlignment="1">
      <alignment horizontal="left" wrapText="1"/>
    </xf>
    <xf numFmtId="0" fontId="4" fillId="0" borderId="1" xfId="30" applyFont="1" applyBorder="1" applyAlignment="1">
      <alignment horizontal="left" vertical="center" wrapText="1"/>
    </xf>
    <xf numFmtId="177" fontId="26" fillId="0" borderId="0" xfId="8" applyFont="1" applyFill="1" applyAlignment="1">
      <alignment horizontal="center" wrapText="1"/>
    </xf>
    <xf numFmtId="177" fontId="26" fillId="0" borderId="2" xfId="8" applyFont="1" applyBorder="1" applyAlignment="1">
      <alignment horizontal="center"/>
    </xf>
    <xf numFmtId="177" fontId="26" fillId="0" borderId="7" xfId="8" applyFont="1" applyBorder="1" applyAlignment="1">
      <alignment horizontal="center"/>
    </xf>
    <xf numFmtId="180" fontId="12" fillId="8" borderId="9" xfId="14" applyFont="1" applyFill="1" applyBorder="1" applyAlignment="1">
      <alignment horizontal="left" wrapText="1"/>
    </xf>
    <xf numFmtId="180" fontId="13" fillId="8" borderId="8" xfId="14" applyFont="1" applyFill="1" applyBorder="1" applyAlignment="1">
      <alignment horizontal="center"/>
    </xf>
    <xf numFmtId="180" fontId="13" fillId="0" borderId="3" xfId="12" applyFont="1" applyBorder="1" applyAlignment="1">
      <alignment horizontal="center" vertical="center" wrapText="1"/>
    </xf>
    <xf numFmtId="180" fontId="13" fillId="0" borderId="4" xfId="12" applyFont="1" applyBorder="1" applyAlignment="1">
      <alignment horizontal="center" vertical="center" wrapText="1"/>
    </xf>
    <xf numFmtId="180" fontId="13" fillId="0" borderId="6" xfId="12" applyFont="1" applyBorder="1" applyAlignment="1">
      <alignment horizontal="center" vertical="center" wrapText="1"/>
    </xf>
    <xf numFmtId="180" fontId="13" fillId="0" borderId="3" xfId="14" applyFont="1" applyBorder="1" applyAlignment="1">
      <alignment horizontal="center" vertical="center" wrapText="1"/>
    </xf>
    <xf numFmtId="180" fontId="13" fillId="0" borderId="4" xfId="14" applyFont="1" applyBorder="1" applyAlignment="1">
      <alignment horizontal="center" vertical="center" wrapText="1"/>
    </xf>
    <xf numFmtId="180" fontId="13" fillId="0" borderId="6" xfId="14" applyFont="1" applyBorder="1" applyAlignment="1">
      <alignment horizontal="center" vertical="center" wrapText="1"/>
    </xf>
    <xf numFmtId="0" fontId="4" fillId="0" borderId="1" xfId="18" applyFont="1" applyBorder="1" applyAlignment="1">
      <alignment horizontal="center" vertical="center" wrapText="1"/>
    </xf>
    <xf numFmtId="180" fontId="13" fillId="0" borderId="1" xfId="15" applyFont="1" applyBorder="1" applyAlignment="1">
      <alignment horizontal="center" vertical="center" wrapText="1"/>
    </xf>
    <xf numFmtId="180" fontId="12" fillId="18" borderId="1" xfId="12" applyFont="1" applyFill="1" applyBorder="1" applyAlignment="1">
      <alignment horizontal="center" wrapText="1"/>
    </xf>
    <xf numFmtId="180" fontId="12" fillId="18" borderId="3" xfId="12" applyFont="1" applyFill="1" applyBorder="1" applyAlignment="1">
      <alignment horizontal="center" wrapText="1"/>
    </xf>
    <xf numFmtId="180" fontId="38" fillId="18" borderId="1" xfId="12" applyFont="1" applyFill="1" applyBorder="1" applyAlignment="1">
      <alignment horizontal="center" wrapText="1"/>
    </xf>
    <xf numFmtId="180" fontId="38" fillId="18" borderId="3" xfId="12" applyFont="1" applyFill="1" applyBorder="1" applyAlignment="1">
      <alignment horizontal="center" wrapText="1"/>
    </xf>
    <xf numFmtId="180" fontId="12" fillId="18" borderId="11" xfId="12" applyFont="1" applyFill="1" applyBorder="1" applyAlignment="1">
      <alignment horizontal="center" wrapText="1"/>
    </xf>
    <xf numFmtId="180" fontId="12" fillId="19" borderId="13" xfId="12" applyFont="1" applyFill="1" applyBorder="1" applyAlignment="1">
      <alignment horizontal="center" wrapText="1"/>
    </xf>
    <xf numFmtId="180" fontId="12" fillId="19" borderId="15" xfId="12" applyFont="1" applyFill="1" applyBorder="1" applyAlignment="1">
      <alignment horizontal="center" wrapText="1"/>
    </xf>
    <xf numFmtId="180" fontId="12" fillId="19" borderId="28" xfId="12" applyFont="1" applyFill="1" applyBorder="1" applyAlignment="1">
      <alignment horizontal="center" wrapText="1"/>
    </xf>
    <xf numFmtId="180" fontId="12" fillId="18" borderId="11" xfId="12" applyFont="1" applyFill="1" applyBorder="1" applyAlignment="1">
      <alignment horizontal="center"/>
    </xf>
    <xf numFmtId="180" fontId="38" fillId="18" borderId="11" xfId="12" applyFont="1" applyFill="1" applyBorder="1" applyAlignment="1">
      <alignment horizontal="center" wrapText="1"/>
    </xf>
    <xf numFmtId="180" fontId="39" fillId="18" borderId="23" xfId="12" applyFont="1" applyFill="1" applyBorder="1" applyAlignment="1">
      <alignment horizontal="left"/>
    </xf>
    <xf numFmtId="180" fontId="39" fillId="18" borderId="24" xfId="12" applyFont="1" applyFill="1" applyBorder="1" applyAlignment="1">
      <alignment horizontal="left"/>
    </xf>
    <xf numFmtId="180" fontId="39" fillId="18" borderId="25" xfId="12" applyFont="1" applyFill="1" applyBorder="1" applyAlignment="1">
      <alignment horizontal="left"/>
    </xf>
    <xf numFmtId="10" fontId="41" fillId="18" borderId="11" xfId="12" applyNumberFormat="1" applyFont="1" applyFill="1" applyBorder="1" applyAlignment="1">
      <alignment horizontal="center" wrapText="1"/>
    </xf>
    <xf numFmtId="10" fontId="41" fillId="18" borderId="1" xfId="12" applyNumberFormat="1" applyFont="1" applyFill="1" applyBorder="1" applyAlignment="1">
      <alignment horizontal="center" wrapText="1"/>
    </xf>
    <xf numFmtId="10" fontId="41" fillId="18" borderId="3" xfId="12" applyNumberFormat="1" applyFont="1" applyFill="1" applyBorder="1" applyAlignment="1">
      <alignment horizontal="center" wrapText="1"/>
    </xf>
    <xf numFmtId="1" fontId="12" fillId="18" borderId="26" xfId="12" applyNumberFormat="1" applyFont="1" applyFill="1" applyBorder="1" applyAlignment="1">
      <alignment horizontal="center" wrapText="1"/>
    </xf>
    <xf numFmtId="1" fontId="12" fillId="18" borderId="27" xfId="12" applyNumberFormat="1" applyFont="1" applyFill="1" applyBorder="1" applyAlignment="1">
      <alignment horizontal="center" wrapText="1"/>
    </xf>
    <xf numFmtId="1" fontId="12" fillId="18" borderId="5" xfId="12" applyNumberFormat="1" applyFont="1" applyFill="1" applyBorder="1" applyAlignment="1">
      <alignment horizontal="center" wrapText="1"/>
    </xf>
    <xf numFmtId="180" fontId="40" fillId="18" borderId="11" xfId="12" applyFont="1" applyFill="1" applyBorder="1" applyAlignment="1">
      <alignment horizontal="center" wrapText="1"/>
    </xf>
    <xf numFmtId="180" fontId="40" fillId="18" borderId="1" xfId="12" applyFont="1" applyFill="1" applyBorder="1" applyAlignment="1">
      <alignment horizontal="center" wrapText="1"/>
    </xf>
    <xf numFmtId="180" fontId="40" fillId="18" borderId="3" xfId="12" applyFont="1" applyFill="1" applyBorder="1" applyAlignment="1">
      <alignment horizontal="center" wrapText="1"/>
    </xf>
    <xf numFmtId="187" fontId="12" fillId="18" borderId="1" xfId="12" applyNumberFormat="1" applyFont="1" applyFill="1" applyBorder="1" applyAlignment="1">
      <alignment horizontal="center"/>
    </xf>
    <xf numFmtId="187" fontId="12" fillId="18" borderId="3" xfId="12" applyNumberFormat="1" applyFont="1" applyFill="1" applyBorder="1" applyAlignment="1">
      <alignment horizontal="center" wrapText="1"/>
    </xf>
    <xf numFmtId="187" fontId="12" fillId="18" borderId="6" xfId="12" applyNumberFormat="1" applyFont="1" applyFill="1" applyBorder="1" applyAlignment="1">
      <alignment horizontal="center" wrapText="1"/>
    </xf>
    <xf numFmtId="180" fontId="12" fillId="18" borderId="22" xfId="12" applyFont="1" applyFill="1" applyBorder="1" applyAlignment="1">
      <alignment horizontal="center" wrapText="1"/>
    </xf>
    <xf numFmtId="180" fontId="12" fillId="18" borderId="4" xfId="12" applyFont="1" applyFill="1" applyBorder="1" applyAlignment="1">
      <alignment horizontal="center" wrapText="1"/>
    </xf>
    <xf numFmtId="180" fontId="12" fillId="18" borderId="6" xfId="12" applyFont="1" applyFill="1" applyBorder="1" applyAlignment="1">
      <alignment horizontal="center" wrapText="1"/>
    </xf>
    <xf numFmtId="0" fontId="15" fillId="0" borderId="18" xfId="11" applyFont="1" applyBorder="1" applyAlignment="1" applyProtection="1">
      <alignment horizontal="left"/>
      <protection locked="0"/>
    </xf>
    <xf numFmtId="180" fontId="13" fillId="0" borderId="19" xfId="12" applyFont="1" applyBorder="1" applyAlignment="1" applyProtection="1">
      <alignment horizontal="left"/>
      <protection locked="0"/>
    </xf>
    <xf numFmtId="180" fontId="13" fillId="0" borderId="20" xfId="12" applyFont="1" applyBorder="1" applyAlignment="1" applyProtection="1">
      <alignment horizontal="left"/>
      <protection locked="0"/>
    </xf>
    <xf numFmtId="0" fontId="12" fillId="0" borderId="18" xfId="11" applyFont="1" applyBorder="1" applyAlignment="1" applyProtection="1">
      <alignment horizontal="left"/>
      <protection locked="0"/>
    </xf>
    <xf numFmtId="179" fontId="13" fillId="0" borderId="18" xfId="11" applyNumberFormat="1" applyFont="1" applyBorder="1" applyAlignment="1" applyProtection="1">
      <alignment horizontal="left"/>
      <protection locked="0"/>
    </xf>
    <xf numFmtId="179" fontId="13" fillId="0" borderId="21" xfId="11" applyNumberFormat="1" applyFont="1" applyBorder="1" applyAlignment="1" applyProtection="1">
      <alignment horizontal="left"/>
      <protection locked="0"/>
    </xf>
    <xf numFmtId="0" fontId="12" fillId="18" borderId="1" xfId="16" applyFont="1" applyFill="1" applyBorder="1" applyAlignment="1">
      <alignment horizontal="center" wrapText="1"/>
    </xf>
    <xf numFmtId="0" fontId="12" fillId="18" borderId="3" xfId="16" applyFont="1" applyFill="1" applyBorder="1" applyAlignment="1">
      <alignment horizontal="center" wrapText="1"/>
    </xf>
    <xf numFmtId="0" fontId="12" fillId="18" borderId="4" xfId="16" applyFont="1" applyFill="1" applyBorder="1" applyAlignment="1">
      <alignment horizontal="center" wrapText="1"/>
    </xf>
    <xf numFmtId="0" fontId="12" fillId="18" borderId="6" xfId="16" applyFont="1" applyFill="1" applyBorder="1" applyAlignment="1">
      <alignment horizontal="center" wrapText="1"/>
    </xf>
    <xf numFmtId="180" fontId="12" fillId="18" borderId="1" xfId="15" applyFont="1" applyFill="1" applyBorder="1" applyAlignment="1">
      <alignment horizontal="left" wrapText="1"/>
    </xf>
    <xf numFmtId="180" fontId="12" fillId="18" borderId="1" xfId="15" applyFont="1" applyFill="1" applyBorder="1" applyAlignment="1">
      <alignment horizontal="center" wrapText="1"/>
    </xf>
    <xf numFmtId="0" fontId="12" fillId="0" borderId="1" xfId="11" applyFont="1" applyBorder="1" applyAlignment="1" applyProtection="1">
      <alignment horizontal="left"/>
      <protection locked="0"/>
    </xf>
    <xf numFmtId="180" fontId="13" fillId="0" borderId="1" xfId="12" applyFont="1" applyBorder="1" applyAlignment="1" applyProtection="1">
      <alignment horizontal="left"/>
      <protection locked="0"/>
    </xf>
    <xf numFmtId="180" fontId="13" fillId="0" borderId="15" xfId="12" applyFont="1" applyBorder="1" applyAlignment="1" applyProtection="1">
      <alignment horizontal="left"/>
      <protection locked="0"/>
    </xf>
    <xf numFmtId="179" fontId="13" fillId="0" borderId="2" xfId="12" applyNumberFormat="1" applyFont="1" applyBorder="1" applyAlignment="1" applyProtection="1">
      <alignment horizontal="left"/>
      <protection locked="0"/>
    </xf>
    <xf numFmtId="179" fontId="13" fillId="0" borderId="16" xfId="12" applyNumberFormat="1" applyFont="1" applyBorder="1" applyAlignment="1" applyProtection="1">
      <alignment horizontal="left"/>
      <protection locked="0"/>
    </xf>
    <xf numFmtId="0" fontId="12" fillId="0" borderId="11" xfId="11" applyFont="1" applyBorder="1" applyAlignment="1" applyProtection="1">
      <alignment horizontal="left"/>
      <protection locked="0"/>
    </xf>
    <xf numFmtId="179" fontId="13" fillId="0" borderId="11" xfId="12" applyNumberFormat="1" applyFont="1" applyBorder="1" applyAlignment="1" applyProtection="1">
      <alignment horizontal="left"/>
      <protection locked="0"/>
    </xf>
    <xf numFmtId="179" fontId="13" fillId="0" borderId="13" xfId="12" applyNumberFormat="1" applyFont="1" applyBorder="1" applyAlignment="1" applyProtection="1">
      <alignment horizontal="left"/>
      <protection locked="0"/>
    </xf>
    <xf numFmtId="179" fontId="13" fillId="0" borderId="1" xfId="12" applyNumberFormat="1" applyFont="1" applyBorder="1" applyAlignment="1" applyProtection="1">
      <alignment horizontal="left"/>
      <protection locked="0"/>
    </xf>
    <xf numFmtId="179" fontId="13" fillId="0" borderId="15" xfId="12" applyNumberFormat="1" applyFont="1" applyBorder="1" applyAlignment="1" applyProtection="1">
      <alignment horizontal="left"/>
      <protection locked="0"/>
    </xf>
    <xf numFmtId="0" fontId="4" fillId="8" borderId="1" xfId="0" applyFont="1" applyFill="1" applyBorder="1"/>
  </cellXfs>
  <cellStyles count="31">
    <cellStyle name="_ET_STYLE_NoName_00_" xfId="15" xr:uid="{80D0FD97-3D7F-4003-B103-D6FA6AE06238}"/>
    <cellStyle name="_ET_STYLE_NoName_00_ 2" xfId="16" xr:uid="{39D73CEA-4D0D-4A0E-98FA-22E66EE1FEC9}"/>
    <cellStyle name="_ET_STYLE_NoName_00_ 2 2 2" xfId="21" xr:uid="{E0357990-19FC-4CFC-BE3F-C4CE04B39E26}"/>
    <cellStyle name="_Spr NYM BBB Bath Accessory Quote  - Heather updated 033111 xls" xfId="22" xr:uid="{7E4B18EC-B6B4-4001-9C91-A64D1091B7C6}"/>
    <cellStyle name="Comma 5" xfId="6" xr:uid="{214E895C-E08B-4D4A-929F-E529946AC668}"/>
    <cellStyle name="Comma 6" xfId="28" xr:uid="{1BE22BB3-F9C4-443C-8F9D-E4DF0939097F}"/>
    <cellStyle name="Currency 2" xfId="8" xr:uid="{63B983C1-6BEA-4C34-8E0A-A48847DC1245}"/>
    <cellStyle name="Currency 2 2" xfId="10" xr:uid="{DF54E32E-1CA1-44B2-A642-EFFAE522ED66}"/>
    <cellStyle name="Currency_BBB Fall 11 Bath Coordinates Commitment Sheet070511" xfId="25" xr:uid="{DF616D47-D4B4-4E45-9CE0-7E8CF32CBE4E}"/>
    <cellStyle name="Normal 2" xfId="4" xr:uid="{7DCAA5FD-EA4B-42A1-8489-4FAC79BED569}"/>
    <cellStyle name="Normal 2 18 2" xfId="1" xr:uid="{1BA08453-9F65-454B-A4A0-7177E70831F2}"/>
    <cellStyle name="Normal 2 32" xfId="18" xr:uid="{0110AE6F-2F01-410B-9914-7B2A3215061B}"/>
    <cellStyle name="Normal 3" xfId="7" xr:uid="{76BDDBE9-3552-4ED2-BEC9-73E6697DC771}"/>
    <cellStyle name="Normal 4" xfId="13" xr:uid="{232B1D84-678A-4779-8F86-7EEB77EDFF19}"/>
    <cellStyle name="Normal 65" xfId="19" xr:uid="{AEB329E6-B27E-4738-8BB9-241AA81A2C97}"/>
    <cellStyle name="Normal 71" xfId="29" xr:uid="{E688D054-333E-4FE5-8CBB-DAAB30AAB6D5}"/>
    <cellStyle name="Normal 9" xfId="14" xr:uid="{341BE3B6-EA74-4143-BABF-D9F229D49167}"/>
    <cellStyle name="Percent 2" xfId="5" xr:uid="{03D1C999-4950-4181-BE4E-A215D8708A70}"/>
    <cellStyle name="Percent 3" xfId="9" xr:uid="{F66A1223-CE6D-4D26-8EDA-B016DC03955A}"/>
    <cellStyle name="Percent 4" xfId="27" xr:uid="{7F805DD0-1A3C-4798-99DD-2E9153EB33A5}"/>
    <cellStyle name="Percent 5" xfId="23" xr:uid="{F447A689-65CC-4EAB-B3DD-E19212C59BDB}"/>
    <cellStyle name="Style 1" xfId="3" xr:uid="{F4609D05-B161-47A5-8040-F8D4BA086F06}"/>
    <cellStyle name="常规" xfId="0" builtinId="0"/>
    <cellStyle name="常规_quotation-Mercury  3.22.2011 (for BBB)_BBB Spring 12 Styleout Belize - Heather 102111" xfId="30" xr:uid="{2DC1427C-DD99-4E58-98B9-68860ADFB322}"/>
    <cellStyle name="常规_quotation-Mercury  3.22.2011 (for BBB)_BBB Spring 12 Styleout Belize - Heather 102111 2" xfId="17" xr:uid="{05308825-C201-41C9-9D60-7D1DA101D003}"/>
    <cellStyle name="货币_BBB-Deco Bain Bath Set Miravel quotesheet-110217" xfId="24" xr:uid="{252021AF-9169-45E2-A1C2-13B285C56A13}"/>
    <cellStyle name="样式 1" xfId="12" xr:uid="{2656C367-D938-467D-A685-7FB85DB03685}"/>
    <cellStyle name="样式 1 2" xfId="2" xr:uid="{DC9B73B6-A1E9-48DB-83A0-64D6E1D16DDF}"/>
    <cellStyle name="样式 1 34" xfId="11" xr:uid="{DDEA1C35-D8D3-465F-AC14-4AD93416AA7F}"/>
    <cellStyle name="样式 1 35" xfId="26" xr:uid="{B96A480B-64B3-4A1B-9007-364DACBD6F79}"/>
    <cellStyle name="样式 1 4" xfId="20" xr:uid="{E218EFB7-CB3F-40F4-A787-3D39964B9AFB}"/>
  </cellStyles>
  <dxfs count="25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1666875</xdr:colOff>
      <xdr:row>24</xdr:row>
      <xdr:rowOff>190500</xdr:rowOff>
    </xdr:from>
    <xdr:to>
      <xdr:col>5</xdr:col>
      <xdr:colOff>581025</xdr:colOff>
      <xdr:row>38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68B76-68F1-4D1A-A724-B4F19F19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2975" y="4591050"/>
          <a:ext cx="3914775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39</xdr:row>
      <xdr:rowOff>19050</xdr:rowOff>
    </xdr:from>
    <xdr:to>
      <xdr:col>3</xdr:col>
      <xdr:colOff>2447925</xdr:colOff>
      <xdr:row>47</xdr:row>
      <xdr:rowOff>0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2FE22011-E834-4E61-81D7-DE0ECC92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7419975"/>
          <a:ext cx="20859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25</xdr:row>
      <xdr:rowOff>47625</xdr:rowOff>
    </xdr:from>
    <xdr:to>
      <xdr:col>3</xdr:col>
      <xdr:colOff>1543050</xdr:colOff>
      <xdr:row>38</xdr:row>
      <xdr:rowOff>0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767794AC-9F0B-4FE4-B623-F6A53D55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648200"/>
          <a:ext cx="431482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273843</xdr:colOff>
      <xdr:row>12</xdr:row>
      <xdr:rowOff>0</xdr:rowOff>
    </xdr:from>
    <xdr:to>
      <xdr:col>43</xdr:col>
      <xdr:colOff>2604058</xdr:colOff>
      <xdr:row>18</xdr:row>
      <xdr:rowOff>11906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E7B896-BB52-4C5D-96BC-2BB88AE3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39993" y="3676650"/>
          <a:ext cx="2330215" cy="17264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43</xdr:col>
      <xdr:colOff>1178719</xdr:colOff>
      <xdr:row>24</xdr:row>
      <xdr:rowOff>154781</xdr:rowOff>
    </xdr:from>
    <xdr:to>
      <xdr:col>43</xdr:col>
      <xdr:colOff>1720374</xdr:colOff>
      <xdr:row>24</xdr:row>
      <xdr:rowOff>1521301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37E02F1-E41D-4C4F-9DDF-798B186C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44869" y="6908006"/>
          <a:ext cx="541655" cy="136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43</xdr:col>
      <xdr:colOff>714376</xdr:colOff>
      <xdr:row>27</xdr:row>
      <xdr:rowOff>202406</xdr:rowOff>
    </xdr:from>
    <xdr:to>
      <xdr:col>43</xdr:col>
      <xdr:colOff>2274095</xdr:colOff>
      <xdr:row>27</xdr:row>
      <xdr:rowOff>1533207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7B35B0-A23D-49DE-990B-F6D6C7A7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80526" y="9079706"/>
          <a:ext cx="1559719" cy="1330801"/>
        </a:xfrm>
        <a:prstGeom prst="rect">
          <a:avLst/>
        </a:prstGeom>
      </xdr:spPr>
    </xdr:pic>
    <xdr:clientData/>
  </xdr:twoCellAnchor>
  <xdr:oneCellAnchor>
    <xdr:from>
      <xdr:col>43</xdr:col>
      <xdr:colOff>533400</xdr:colOff>
      <xdr:row>32</xdr:row>
      <xdr:rowOff>152399</xdr:rowOff>
    </xdr:from>
    <xdr:ext cx="1676400" cy="1266274"/>
    <xdr:pic>
      <xdr:nvPicPr>
        <xdr:cNvPr id="5" name="Picture 4">
          <a:extLst>
            <a:ext uri="{FF2B5EF4-FFF2-40B4-BE49-F238E27FC236}">
              <a16:creationId xmlns:a16="http://schemas.microsoft.com/office/drawing/2014/main" id="{E2EA9511-70BB-4723-A753-D2154B5F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9550" y="13096874"/>
          <a:ext cx="1676400" cy="1266274"/>
        </a:xfrm>
        <a:prstGeom prst="rect">
          <a:avLst/>
        </a:prstGeom>
      </xdr:spPr>
    </xdr:pic>
    <xdr:clientData/>
  </xdr:oneCellAnchor>
  <xdr:oneCellAnchor>
    <xdr:from>
      <xdr:col>43</xdr:col>
      <xdr:colOff>664032</xdr:colOff>
      <xdr:row>33</xdr:row>
      <xdr:rowOff>121556</xdr:rowOff>
    </xdr:from>
    <xdr:ext cx="1676398" cy="1510269"/>
    <xdr:pic>
      <xdr:nvPicPr>
        <xdr:cNvPr id="6" name="Picture 5">
          <a:extLst>
            <a:ext uri="{FF2B5EF4-FFF2-40B4-BE49-F238E27FC236}">
              <a16:creationId xmlns:a16="http://schemas.microsoft.com/office/drawing/2014/main" id="{8CF070CE-2620-4124-8493-5D264159E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30182" y="14818631"/>
          <a:ext cx="1676398" cy="1510269"/>
        </a:xfrm>
        <a:prstGeom prst="rect">
          <a:avLst/>
        </a:prstGeom>
      </xdr:spPr>
    </xdr:pic>
    <xdr:clientData/>
  </xdr:oneCellAnchor>
  <xdr:twoCellAnchor editAs="oneCell">
    <xdr:from>
      <xdr:col>43</xdr:col>
      <xdr:colOff>789214</xdr:colOff>
      <xdr:row>29</xdr:row>
      <xdr:rowOff>149680</xdr:rowOff>
    </xdr:from>
    <xdr:to>
      <xdr:col>43</xdr:col>
      <xdr:colOff>2216846</xdr:colOff>
      <xdr:row>29</xdr:row>
      <xdr:rowOff>1660072</xdr:rowOff>
    </xdr:to>
    <xdr:pic>
      <xdr:nvPicPr>
        <xdr:cNvPr id="7" name="Picture 6" descr="VISTA FURNISHING OFFERED TECHNIQUE WITHOUT RAISED TECHNIQUE.jpeg">
          <a:extLst>
            <a:ext uri="{FF2B5EF4-FFF2-40B4-BE49-F238E27FC236}">
              <a16:creationId xmlns:a16="http://schemas.microsoft.com/office/drawing/2014/main" id="{425D2957-5497-4A95-A098-0DB8B965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55364" y="10970080"/>
          <a:ext cx="1427632" cy="1510392"/>
        </a:xfrm>
        <a:prstGeom prst="rect">
          <a:avLst/>
        </a:prstGeom>
      </xdr:spPr>
    </xdr:pic>
    <xdr:clientData/>
  </xdr:twoCellAnchor>
  <xdr:twoCellAnchor editAs="oneCell">
    <xdr:from>
      <xdr:col>43</xdr:col>
      <xdr:colOff>462643</xdr:colOff>
      <xdr:row>43</xdr:row>
      <xdr:rowOff>81644</xdr:rowOff>
    </xdr:from>
    <xdr:to>
      <xdr:col>43</xdr:col>
      <xdr:colOff>2546479</xdr:colOff>
      <xdr:row>43</xdr:row>
      <xdr:rowOff>1660072</xdr:rowOff>
    </xdr:to>
    <xdr:pic>
      <xdr:nvPicPr>
        <xdr:cNvPr id="8" name="Resim 1">
          <a:extLst>
            <a:ext uri="{FF2B5EF4-FFF2-40B4-BE49-F238E27FC236}">
              <a16:creationId xmlns:a16="http://schemas.microsoft.com/office/drawing/2014/main" id="{AD8A068B-6377-4FE3-BC95-3E4CF9EF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28793" y="24465644"/>
          <a:ext cx="2083836" cy="1578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43</xdr:col>
      <xdr:colOff>273843</xdr:colOff>
      <xdr:row>47</xdr:row>
      <xdr:rowOff>0</xdr:rowOff>
    </xdr:from>
    <xdr:ext cx="2330215" cy="1726406"/>
    <xdr:pic>
      <xdr:nvPicPr>
        <xdr:cNvPr id="9" name="图片 1">
          <a:extLst>
            <a:ext uri="{FF2B5EF4-FFF2-40B4-BE49-F238E27FC236}">
              <a16:creationId xmlns:a16="http://schemas.microsoft.com/office/drawing/2014/main" id="{28A78536-EFCA-4A4E-ACBF-452F5E5D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39993" y="26850975"/>
          <a:ext cx="2330215" cy="1726406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43</xdr:col>
      <xdr:colOff>462643</xdr:colOff>
      <xdr:row>37</xdr:row>
      <xdr:rowOff>68036</xdr:rowOff>
    </xdr:from>
    <xdr:to>
      <xdr:col>43</xdr:col>
      <xdr:colOff>2203867</xdr:colOff>
      <xdr:row>37</xdr:row>
      <xdr:rowOff>1673679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1BAABB-0C0F-43CE-BEFD-67FB3FB7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8793" y="17070161"/>
          <a:ext cx="1741224" cy="1605643"/>
        </a:xfrm>
        <a:prstGeom prst="rect">
          <a:avLst/>
        </a:prstGeom>
      </xdr:spPr>
    </xdr:pic>
    <xdr:clientData/>
  </xdr:twoCellAnchor>
  <xdr:twoCellAnchor editAs="oneCell">
    <xdr:from>
      <xdr:col>43</xdr:col>
      <xdr:colOff>449036</xdr:colOff>
      <xdr:row>38</xdr:row>
      <xdr:rowOff>81644</xdr:rowOff>
    </xdr:from>
    <xdr:to>
      <xdr:col>43</xdr:col>
      <xdr:colOff>2243296</xdr:colOff>
      <xdr:row>38</xdr:row>
      <xdr:rowOff>1714499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4F4622-6980-4657-BDF0-3CEAF7A1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5186" y="18836369"/>
          <a:ext cx="1794260" cy="1632855"/>
        </a:xfrm>
        <a:prstGeom prst="rect">
          <a:avLst/>
        </a:prstGeom>
      </xdr:spPr>
    </xdr:pic>
    <xdr:clientData/>
  </xdr:twoCellAnchor>
  <xdr:oneCellAnchor>
    <xdr:from>
      <xdr:col>43</xdr:col>
      <xdr:colOff>449036</xdr:colOff>
      <xdr:row>39</xdr:row>
      <xdr:rowOff>81644</xdr:rowOff>
    </xdr:from>
    <xdr:ext cx="1794260" cy="1632855"/>
    <xdr:pic>
      <xdr:nvPicPr>
        <xdr:cNvPr id="12" name="Picture 11">
          <a:extLst>
            <a:ext uri="{FF2B5EF4-FFF2-40B4-BE49-F238E27FC236}">
              <a16:creationId xmlns:a16="http://schemas.microsoft.com/office/drawing/2014/main" id="{8F5D6113-4A2B-4811-A731-9CD7C6C8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5186" y="20588969"/>
          <a:ext cx="1794260" cy="1632855"/>
        </a:xfrm>
        <a:prstGeom prst="rect">
          <a:avLst/>
        </a:prstGeom>
      </xdr:spPr>
    </xdr:pic>
    <xdr:clientData/>
  </xdr:oneCellAnchor>
  <xdr:oneCellAnchor>
    <xdr:from>
      <xdr:col>43</xdr:col>
      <xdr:colOff>449036</xdr:colOff>
      <xdr:row>40</xdr:row>
      <xdr:rowOff>81644</xdr:rowOff>
    </xdr:from>
    <xdr:ext cx="1794260" cy="1632855"/>
    <xdr:pic>
      <xdr:nvPicPr>
        <xdr:cNvPr id="13" name="Picture 12">
          <a:extLst>
            <a:ext uri="{FF2B5EF4-FFF2-40B4-BE49-F238E27FC236}">
              <a16:creationId xmlns:a16="http://schemas.microsoft.com/office/drawing/2014/main" id="{3A5B67F8-FBD6-4B10-95BF-252E3E202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5186" y="22341569"/>
          <a:ext cx="1794260" cy="16328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as/AppData/Local/Microsoft/Windows/INetCache/Content.Outlook/VJ2E5VPJ/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VD/AppData/Local/Microsoft/Windows/Temporary%20Internet%20Files/Content.Outlook/UNTFDTPU/ITP%20-%20SP%20PROMO%205PC%20COMF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anna.qin\Desktop\Bath\Dillards\A%20--%20Development\2025\Natori\Dillard's%20SP25%20Natori%20BATH%20collection%20quote%20sheet%20--%2020250930.xlsx" TargetMode="External"/><Relationship Id="rId1" Type="http://schemas.openxmlformats.org/officeDocument/2006/relationships/externalLinkPath" Target="/Users/johanna.qin/Desktop/Bath/Dillards/A%20--%20Development/2025/Natori/Dillard's%20SP25%20Natori%20BATH%20collection%20quote%20sheet%20--%20202509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ote"/>
      <sheetName val="China 1121"/>
      <sheetName val="Pak 1016"/>
      <sheetName val="China 1015"/>
      <sheetName val="Pak 1015 "/>
      <sheetName val="Sunny 1013"/>
      <sheetName val="Emine 1008"/>
      <sheetName val="Pak 0930"/>
      <sheetName val="India 0508"/>
      <sheetName val="JLA (2)"/>
      <sheetName val="SC"/>
      <sheetName val="Bamboo "/>
      <sheetName val="Sunny 0416"/>
      <sheetName val="Order"/>
      <sheetName val="Ray 1215"/>
    </sheetNames>
    <sheetDataSet>
      <sheetData sheetId="0"/>
      <sheetData sheetId="1">
        <row r="4">
          <cell r="R4">
            <v>10.5</v>
          </cell>
        </row>
        <row r="5">
          <cell r="R5">
            <v>7.95</v>
          </cell>
        </row>
      </sheetData>
      <sheetData sheetId="2">
        <row r="13">
          <cell r="K13">
            <v>5.25</v>
          </cell>
        </row>
      </sheetData>
      <sheetData sheetId="3"/>
      <sheetData sheetId="4"/>
      <sheetData sheetId="5">
        <row r="4">
          <cell r="R4">
            <v>2.4500000000000002</v>
          </cell>
        </row>
        <row r="5">
          <cell r="R5">
            <v>1.92</v>
          </cell>
        </row>
        <row r="6">
          <cell r="R6">
            <v>1.82</v>
          </cell>
        </row>
        <row r="7">
          <cell r="R7">
            <v>1.82</v>
          </cell>
        </row>
        <row r="8">
          <cell r="R8">
            <v>2.21</v>
          </cell>
        </row>
        <row r="9">
          <cell r="R9">
            <v>3.0500000000000003</v>
          </cell>
        </row>
        <row r="10">
          <cell r="R10">
            <v>4.45</v>
          </cell>
        </row>
        <row r="11">
          <cell r="R11">
            <v>6.98</v>
          </cell>
        </row>
      </sheetData>
      <sheetData sheetId="6">
        <row r="8">
          <cell r="G8">
            <v>8.25</v>
          </cell>
        </row>
      </sheetData>
      <sheetData sheetId="7">
        <row r="10">
          <cell r="F10">
            <v>13.9</v>
          </cell>
        </row>
      </sheetData>
      <sheetData sheetId="8">
        <row r="7">
          <cell r="F7">
            <v>7.25</v>
          </cell>
        </row>
      </sheetData>
      <sheetData sheetId="9">
        <row r="7">
          <cell r="H7">
            <v>6.15</v>
          </cell>
        </row>
        <row r="8">
          <cell r="H8">
            <v>5.15</v>
          </cell>
        </row>
      </sheetData>
      <sheetData sheetId="10">
        <row r="13">
          <cell r="K13">
            <v>6.88</v>
          </cell>
        </row>
      </sheetData>
      <sheetData sheetId="11">
        <row r="11">
          <cell r="I11">
            <v>3.85</v>
          </cell>
        </row>
      </sheetData>
      <sheetData sheetId="12">
        <row r="11">
          <cell r="K11">
            <v>2.25</v>
          </cell>
        </row>
        <row r="12">
          <cell r="K12">
            <v>1.72</v>
          </cell>
        </row>
        <row r="13">
          <cell r="K13">
            <v>1.62</v>
          </cell>
        </row>
        <row r="14">
          <cell r="K14">
            <v>1.62</v>
          </cell>
        </row>
        <row r="15">
          <cell r="K15">
            <v>2.0099999999999998</v>
          </cell>
        </row>
        <row r="16">
          <cell r="K16">
            <v>2.85</v>
          </cell>
        </row>
        <row r="17">
          <cell r="K17">
            <v>4.25</v>
          </cell>
        </row>
        <row r="18">
          <cell r="K18">
            <v>6.78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D7" sqref="D7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730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5" t="s">
        <v>19</v>
      </c>
      <c r="B3" s="48" t="s">
        <v>536</v>
      </c>
      <c r="C3" s="49" t="s">
        <v>22</v>
      </c>
      <c r="D3" s="74" t="str">
        <f>_xlfn.TEXTJOIN(" ",TRUE,B5,D5,D6,B6,D4,D7)</f>
        <v>Dillard's  Natori Mito Shower Curtain</v>
      </c>
      <c r="E3" s="59" t="s">
        <v>23</v>
      </c>
      <c r="F3" s="50" t="s">
        <v>37</v>
      </c>
      <c r="G3" s="59" t="s">
        <v>24</v>
      </c>
      <c r="H3" s="50" t="s">
        <v>557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6" t="s">
        <v>18</v>
      </c>
      <c r="B4" s="48" t="s">
        <v>84</v>
      </c>
      <c r="C4" s="58" t="s">
        <v>33</v>
      </c>
      <c r="D4" s="103" t="s">
        <v>818</v>
      </c>
      <c r="E4" s="59" t="s">
        <v>34</v>
      </c>
      <c r="F4" s="50" t="s">
        <v>2</v>
      </c>
      <c r="G4" s="59" t="s">
        <v>35</v>
      </c>
      <c r="H4" s="50" t="s">
        <v>558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7" t="s">
        <v>41</v>
      </c>
      <c r="B5" s="11" t="s">
        <v>115</v>
      </c>
      <c r="C5" s="17" t="s">
        <v>42</v>
      </c>
      <c r="D5" s="11"/>
      <c r="E5" s="43" t="s">
        <v>43</v>
      </c>
      <c r="F5" s="12" t="s">
        <v>422</v>
      </c>
      <c r="G5" s="43" t="s">
        <v>44</v>
      </c>
      <c r="H5" s="12" t="s">
        <v>106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7" t="s">
        <v>3</v>
      </c>
      <c r="B6" t="s">
        <v>122</v>
      </c>
      <c r="C6" s="17" t="s">
        <v>45</v>
      </c>
      <c r="D6" s="11"/>
      <c r="E6" s="43" t="s">
        <v>46</v>
      </c>
      <c r="F6" s="70" t="s">
        <v>103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/>
      <c r="C7" s="30" t="s">
        <v>51</v>
      </c>
      <c r="D7" s="12" t="s">
        <v>552</v>
      </c>
      <c r="E7" s="68" t="s">
        <v>52</v>
      </c>
      <c r="F7" s="12" t="s">
        <v>430</v>
      </c>
      <c r="G7" s="69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64" t="s">
        <v>63</v>
      </c>
      <c r="D8" s="63">
        <f>Item!BM2</f>
        <v>38880</v>
      </c>
      <c r="E8" s="42" t="s">
        <v>487</v>
      </c>
      <c r="F8" s="11"/>
      <c r="G8" s="73" t="s">
        <v>79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490</v>
      </c>
      <c r="B9" s="37"/>
      <c r="C9" s="42" t="s">
        <v>64</v>
      </c>
      <c r="D9" s="36" t="s">
        <v>643</v>
      </c>
      <c r="E9" s="42" t="s">
        <v>488</v>
      </c>
      <c r="F9" s="37"/>
    </row>
    <row r="10" spans="1:224" x14ac:dyDescent="0.25">
      <c r="C10" s="42" t="s">
        <v>65</v>
      </c>
      <c r="D10" s="211">
        <v>46009</v>
      </c>
      <c r="E10" s="42" t="s">
        <v>489</v>
      </c>
      <c r="F10" s="37" t="s">
        <v>556</v>
      </c>
    </row>
    <row r="11" spans="1:224" x14ac:dyDescent="0.25">
      <c r="C11" s="42" t="s">
        <v>66</v>
      </c>
      <c r="D11" s="37" t="s">
        <v>0</v>
      </c>
    </row>
    <row r="13" spans="1:224" x14ac:dyDescent="0.25">
      <c r="D13" s="47"/>
    </row>
    <row r="14" spans="1:224" x14ac:dyDescent="0.25">
      <c r="A14" t="s">
        <v>490</v>
      </c>
      <c r="D14" s="47"/>
    </row>
    <row r="15" spans="1:224" x14ac:dyDescent="0.25">
      <c r="A15" s="3" t="s">
        <v>721</v>
      </c>
    </row>
    <row r="16" spans="1:224" x14ac:dyDescent="0.25">
      <c r="A16" s="3" t="s">
        <v>722</v>
      </c>
    </row>
    <row r="17" spans="1:1" x14ac:dyDescent="0.25">
      <c r="A17" t="s">
        <v>723</v>
      </c>
    </row>
    <row r="18" spans="1:1" x14ac:dyDescent="0.25">
      <c r="A18" s="3" t="s">
        <v>724</v>
      </c>
    </row>
    <row r="19" spans="1:1" x14ac:dyDescent="0.25">
      <c r="A19" s="3" t="s">
        <v>725</v>
      </c>
    </row>
  </sheetData>
  <phoneticPr fontId="48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ValueSelect!$F$2:$F$11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Data!$P$2:$P$3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Data!$Q$2:$Q$3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ValueSelect!$H$2:$H$13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ValueSelect!$K$2:$K$94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Data!$N$2:$N$6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Data!$M$2:$M$9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5EBA9063-DCE1-485C-8CB6-B88032478A4C}">
          <x14:formula1>
            <xm:f>ValueSelect!$C$2:$C$36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ValueSelect!$B$2:$B$33</xm:f>
          </x14:formula1>
          <xm:sqref>B4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ADF6997C-A432-45AE-B5D1-89EF1804055E}">
          <x14:formula1>
            <xm:f>Data!$I$2:$I$6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153D-E964-41E3-9110-44F8631E99BB}">
  <dimension ref="A1:AD276"/>
  <sheetViews>
    <sheetView workbookViewId="0">
      <selection activeCell="E20" sqref="E20"/>
    </sheetView>
  </sheetViews>
  <sheetFormatPr defaultRowHeight="14.25" x14ac:dyDescent="0.2"/>
  <cols>
    <col min="1" max="1" width="8.85546875" style="127" customWidth="1"/>
    <col min="2" max="3" width="18.7109375" style="127" customWidth="1"/>
    <col min="4" max="4" width="49" style="127" bestFit="1" customWidth="1"/>
    <col min="5" max="5" width="26" style="127" bestFit="1" customWidth="1"/>
    <col min="6" max="6" width="29.28515625" style="127" bestFit="1" customWidth="1"/>
    <col min="7" max="7" width="11.42578125" style="127" customWidth="1"/>
    <col min="8" max="8" width="8.42578125" style="127" customWidth="1"/>
    <col min="9" max="9" width="9.140625" style="127"/>
    <col min="10" max="10" width="9.7109375" style="127" customWidth="1"/>
    <col min="11" max="11" width="10.28515625" style="127" bestFit="1" customWidth="1"/>
    <col min="12" max="13" width="9.140625" style="127"/>
    <col min="14" max="15" width="9.140625" style="127" customWidth="1"/>
    <col min="16" max="16" width="10.7109375" style="127" customWidth="1"/>
    <col min="17" max="17" width="8.85546875" style="127" customWidth="1"/>
    <col min="18" max="19" width="7.5703125" style="127" hidden="1" customWidth="1"/>
    <col min="20" max="21" width="9.85546875" style="127" bestFit="1" customWidth="1"/>
    <col min="22" max="22" width="5.140625" style="127" hidden="1" customWidth="1"/>
    <col min="23" max="23" width="16.5703125" style="127" bestFit="1" customWidth="1"/>
    <col min="24" max="24" width="12.140625" style="127" bestFit="1" customWidth="1"/>
    <col min="25" max="25" width="16.7109375" style="127" bestFit="1" customWidth="1"/>
    <col min="26" max="26" width="18.5703125" style="127" bestFit="1" customWidth="1"/>
    <col min="27" max="256" width="9.140625" style="127"/>
    <col min="257" max="257" width="8.85546875" style="127" customWidth="1"/>
    <col min="258" max="259" width="18.7109375" style="127" customWidth="1"/>
    <col min="260" max="260" width="49" style="127" bestFit="1" customWidth="1"/>
    <col min="261" max="261" width="26" style="127" bestFit="1" customWidth="1"/>
    <col min="262" max="262" width="29.28515625" style="127" bestFit="1" customWidth="1"/>
    <col min="263" max="263" width="11.42578125" style="127" customWidth="1"/>
    <col min="264" max="264" width="8.42578125" style="127" customWidth="1"/>
    <col min="265" max="265" width="9.140625" style="127"/>
    <col min="266" max="266" width="9.7109375" style="127" customWidth="1"/>
    <col min="267" max="267" width="10.28515625" style="127" bestFit="1" customWidth="1"/>
    <col min="268" max="271" width="9.140625" style="127"/>
    <col min="272" max="272" width="10.7109375" style="127" customWidth="1"/>
    <col min="273" max="273" width="8.85546875" style="127" customWidth="1"/>
    <col min="274" max="275" width="0" style="127" hidden="1" customWidth="1"/>
    <col min="276" max="277" width="9.85546875" style="127" bestFit="1" customWidth="1"/>
    <col min="278" max="278" width="0" style="127" hidden="1" customWidth="1"/>
    <col min="279" max="279" width="16.5703125" style="127" bestFit="1" customWidth="1"/>
    <col min="280" max="280" width="12.140625" style="127" bestFit="1" customWidth="1"/>
    <col min="281" max="281" width="16.7109375" style="127" bestFit="1" customWidth="1"/>
    <col min="282" max="282" width="18.5703125" style="127" bestFit="1" customWidth="1"/>
    <col min="283" max="512" width="9.140625" style="127"/>
    <col min="513" max="513" width="8.85546875" style="127" customWidth="1"/>
    <col min="514" max="515" width="18.7109375" style="127" customWidth="1"/>
    <col min="516" max="516" width="49" style="127" bestFit="1" customWidth="1"/>
    <col min="517" max="517" width="26" style="127" bestFit="1" customWidth="1"/>
    <col min="518" max="518" width="29.28515625" style="127" bestFit="1" customWidth="1"/>
    <col min="519" max="519" width="11.42578125" style="127" customWidth="1"/>
    <col min="520" max="520" width="8.42578125" style="127" customWidth="1"/>
    <col min="521" max="521" width="9.140625" style="127"/>
    <col min="522" max="522" width="9.7109375" style="127" customWidth="1"/>
    <col min="523" max="523" width="10.28515625" style="127" bestFit="1" customWidth="1"/>
    <col min="524" max="527" width="9.140625" style="127"/>
    <col min="528" max="528" width="10.7109375" style="127" customWidth="1"/>
    <col min="529" max="529" width="8.85546875" style="127" customWidth="1"/>
    <col min="530" max="531" width="0" style="127" hidden="1" customWidth="1"/>
    <col min="532" max="533" width="9.85546875" style="127" bestFit="1" customWidth="1"/>
    <col min="534" max="534" width="0" style="127" hidden="1" customWidth="1"/>
    <col min="535" max="535" width="16.5703125" style="127" bestFit="1" customWidth="1"/>
    <col min="536" max="536" width="12.140625" style="127" bestFit="1" customWidth="1"/>
    <col min="537" max="537" width="16.7109375" style="127" bestFit="1" customWidth="1"/>
    <col min="538" max="538" width="18.5703125" style="127" bestFit="1" customWidth="1"/>
    <col min="539" max="768" width="9.140625" style="127"/>
    <col min="769" max="769" width="8.85546875" style="127" customWidth="1"/>
    <col min="770" max="771" width="18.7109375" style="127" customWidth="1"/>
    <col min="772" max="772" width="49" style="127" bestFit="1" customWidth="1"/>
    <col min="773" max="773" width="26" style="127" bestFit="1" customWidth="1"/>
    <col min="774" max="774" width="29.28515625" style="127" bestFit="1" customWidth="1"/>
    <col min="775" max="775" width="11.42578125" style="127" customWidth="1"/>
    <col min="776" max="776" width="8.42578125" style="127" customWidth="1"/>
    <col min="777" max="777" width="9.140625" style="127"/>
    <col min="778" max="778" width="9.7109375" style="127" customWidth="1"/>
    <col min="779" max="779" width="10.28515625" style="127" bestFit="1" customWidth="1"/>
    <col min="780" max="783" width="9.140625" style="127"/>
    <col min="784" max="784" width="10.7109375" style="127" customWidth="1"/>
    <col min="785" max="785" width="8.85546875" style="127" customWidth="1"/>
    <col min="786" max="787" width="0" style="127" hidden="1" customWidth="1"/>
    <col min="788" max="789" width="9.85546875" style="127" bestFit="1" customWidth="1"/>
    <col min="790" max="790" width="0" style="127" hidden="1" customWidth="1"/>
    <col min="791" max="791" width="16.5703125" style="127" bestFit="1" customWidth="1"/>
    <col min="792" max="792" width="12.140625" style="127" bestFit="1" customWidth="1"/>
    <col min="793" max="793" width="16.7109375" style="127" bestFit="1" customWidth="1"/>
    <col min="794" max="794" width="18.5703125" style="127" bestFit="1" customWidth="1"/>
    <col min="795" max="1024" width="9.140625" style="127"/>
    <col min="1025" max="1025" width="8.85546875" style="127" customWidth="1"/>
    <col min="1026" max="1027" width="18.7109375" style="127" customWidth="1"/>
    <col min="1028" max="1028" width="49" style="127" bestFit="1" customWidth="1"/>
    <col min="1029" max="1029" width="26" style="127" bestFit="1" customWidth="1"/>
    <col min="1030" max="1030" width="29.28515625" style="127" bestFit="1" customWidth="1"/>
    <col min="1031" max="1031" width="11.42578125" style="127" customWidth="1"/>
    <col min="1032" max="1032" width="8.42578125" style="127" customWidth="1"/>
    <col min="1033" max="1033" width="9.140625" style="127"/>
    <col min="1034" max="1034" width="9.7109375" style="127" customWidth="1"/>
    <col min="1035" max="1035" width="10.28515625" style="127" bestFit="1" customWidth="1"/>
    <col min="1036" max="1039" width="9.140625" style="127"/>
    <col min="1040" max="1040" width="10.7109375" style="127" customWidth="1"/>
    <col min="1041" max="1041" width="8.85546875" style="127" customWidth="1"/>
    <col min="1042" max="1043" width="0" style="127" hidden="1" customWidth="1"/>
    <col min="1044" max="1045" width="9.85546875" style="127" bestFit="1" customWidth="1"/>
    <col min="1046" max="1046" width="0" style="127" hidden="1" customWidth="1"/>
    <col min="1047" max="1047" width="16.5703125" style="127" bestFit="1" customWidth="1"/>
    <col min="1048" max="1048" width="12.140625" style="127" bestFit="1" customWidth="1"/>
    <col min="1049" max="1049" width="16.7109375" style="127" bestFit="1" customWidth="1"/>
    <col min="1050" max="1050" width="18.5703125" style="127" bestFit="1" customWidth="1"/>
    <col min="1051" max="1280" width="9.140625" style="127"/>
    <col min="1281" max="1281" width="8.85546875" style="127" customWidth="1"/>
    <col min="1282" max="1283" width="18.7109375" style="127" customWidth="1"/>
    <col min="1284" max="1284" width="49" style="127" bestFit="1" customWidth="1"/>
    <col min="1285" max="1285" width="26" style="127" bestFit="1" customWidth="1"/>
    <col min="1286" max="1286" width="29.28515625" style="127" bestFit="1" customWidth="1"/>
    <col min="1287" max="1287" width="11.42578125" style="127" customWidth="1"/>
    <col min="1288" max="1288" width="8.42578125" style="127" customWidth="1"/>
    <col min="1289" max="1289" width="9.140625" style="127"/>
    <col min="1290" max="1290" width="9.7109375" style="127" customWidth="1"/>
    <col min="1291" max="1291" width="10.28515625" style="127" bestFit="1" customWidth="1"/>
    <col min="1292" max="1295" width="9.140625" style="127"/>
    <col min="1296" max="1296" width="10.7109375" style="127" customWidth="1"/>
    <col min="1297" max="1297" width="8.85546875" style="127" customWidth="1"/>
    <col min="1298" max="1299" width="0" style="127" hidden="1" customWidth="1"/>
    <col min="1300" max="1301" width="9.85546875" style="127" bestFit="1" customWidth="1"/>
    <col min="1302" max="1302" width="0" style="127" hidden="1" customWidth="1"/>
    <col min="1303" max="1303" width="16.5703125" style="127" bestFit="1" customWidth="1"/>
    <col min="1304" max="1304" width="12.140625" style="127" bestFit="1" customWidth="1"/>
    <col min="1305" max="1305" width="16.7109375" style="127" bestFit="1" customWidth="1"/>
    <col min="1306" max="1306" width="18.5703125" style="127" bestFit="1" customWidth="1"/>
    <col min="1307" max="1536" width="9.140625" style="127"/>
    <col min="1537" max="1537" width="8.85546875" style="127" customWidth="1"/>
    <col min="1538" max="1539" width="18.7109375" style="127" customWidth="1"/>
    <col min="1540" max="1540" width="49" style="127" bestFit="1" customWidth="1"/>
    <col min="1541" max="1541" width="26" style="127" bestFit="1" customWidth="1"/>
    <col min="1542" max="1542" width="29.28515625" style="127" bestFit="1" customWidth="1"/>
    <col min="1543" max="1543" width="11.42578125" style="127" customWidth="1"/>
    <col min="1544" max="1544" width="8.42578125" style="127" customWidth="1"/>
    <col min="1545" max="1545" width="9.140625" style="127"/>
    <col min="1546" max="1546" width="9.7109375" style="127" customWidth="1"/>
    <col min="1547" max="1547" width="10.28515625" style="127" bestFit="1" customWidth="1"/>
    <col min="1548" max="1551" width="9.140625" style="127"/>
    <col min="1552" max="1552" width="10.7109375" style="127" customWidth="1"/>
    <col min="1553" max="1553" width="8.85546875" style="127" customWidth="1"/>
    <col min="1554" max="1555" width="0" style="127" hidden="1" customWidth="1"/>
    <col min="1556" max="1557" width="9.85546875" style="127" bestFit="1" customWidth="1"/>
    <col min="1558" max="1558" width="0" style="127" hidden="1" customWidth="1"/>
    <col min="1559" max="1559" width="16.5703125" style="127" bestFit="1" customWidth="1"/>
    <col min="1560" max="1560" width="12.140625" style="127" bestFit="1" customWidth="1"/>
    <col min="1561" max="1561" width="16.7109375" style="127" bestFit="1" customWidth="1"/>
    <col min="1562" max="1562" width="18.5703125" style="127" bestFit="1" customWidth="1"/>
    <col min="1563" max="1792" width="9.140625" style="127"/>
    <col min="1793" max="1793" width="8.85546875" style="127" customWidth="1"/>
    <col min="1794" max="1795" width="18.7109375" style="127" customWidth="1"/>
    <col min="1796" max="1796" width="49" style="127" bestFit="1" customWidth="1"/>
    <col min="1797" max="1797" width="26" style="127" bestFit="1" customWidth="1"/>
    <col min="1798" max="1798" width="29.28515625" style="127" bestFit="1" customWidth="1"/>
    <col min="1799" max="1799" width="11.42578125" style="127" customWidth="1"/>
    <col min="1800" max="1800" width="8.42578125" style="127" customWidth="1"/>
    <col min="1801" max="1801" width="9.140625" style="127"/>
    <col min="1802" max="1802" width="9.7109375" style="127" customWidth="1"/>
    <col min="1803" max="1803" width="10.28515625" style="127" bestFit="1" customWidth="1"/>
    <col min="1804" max="1807" width="9.140625" style="127"/>
    <col min="1808" max="1808" width="10.7109375" style="127" customWidth="1"/>
    <col min="1809" max="1809" width="8.85546875" style="127" customWidth="1"/>
    <col min="1810" max="1811" width="0" style="127" hidden="1" customWidth="1"/>
    <col min="1812" max="1813" width="9.85546875" style="127" bestFit="1" customWidth="1"/>
    <col min="1814" max="1814" width="0" style="127" hidden="1" customWidth="1"/>
    <col min="1815" max="1815" width="16.5703125" style="127" bestFit="1" customWidth="1"/>
    <col min="1816" max="1816" width="12.140625" style="127" bestFit="1" customWidth="1"/>
    <col min="1817" max="1817" width="16.7109375" style="127" bestFit="1" customWidth="1"/>
    <col min="1818" max="1818" width="18.5703125" style="127" bestFit="1" customWidth="1"/>
    <col min="1819" max="2048" width="9.140625" style="127"/>
    <col min="2049" max="2049" width="8.85546875" style="127" customWidth="1"/>
    <col min="2050" max="2051" width="18.7109375" style="127" customWidth="1"/>
    <col min="2052" max="2052" width="49" style="127" bestFit="1" customWidth="1"/>
    <col min="2053" max="2053" width="26" style="127" bestFit="1" customWidth="1"/>
    <col min="2054" max="2054" width="29.28515625" style="127" bestFit="1" customWidth="1"/>
    <col min="2055" max="2055" width="11.42578125" style="127" customWidth="1"/>
    <col min="2056" max="2056" width="8.42578125" style="127" customWidth="1"/>
    <col min="2057" max="2057" width="9.140625" style="127"/>
    <col min="2058" max="2058" width="9.7109375" style="127" customWidth="1"/>
    <col min="2059" max="2059" width="10.28515625" style="127" bestFit="1" customWidth="1"/>
    <col min="2060" max="2063" width="9.140625" style="127"/>
    <col min="2064" max="2064" width="10.7109375" style="127" customWidth="1"/>
    <col min="2065" max="2065" width="8.85546875" style="127" customWidth="1"/>
    <col min="2066" max="2067" width="0" style="127" hidden="1" customWidth="1"/>
    <col min="2068" max="2069" width="9.85546875" style="127" bestFit="1" customWidth="1"/>
    <col min="2070" max="2070" width="0" style="127" hidden="1" customWidth="1"/>
    <col min="2071" max="2071" width="16.5703125" style="127" bestFit="1" customWidth="1"/>
    <col min="2072" max="2072" width="12.140625" style="127" bestFit="1" customWidth="1"/>
    <col min="2073" max="2073" width="16.7109375" style="127" bestFit="1" customWidth="1"/>
    <col min="2074" max="2074" width="18.5703125" style="127" bestFit="1" customWidth="1"/>
    <col min="2075" max="2304" width="9.140625" style="127"/>
    <col min="2305" max="2305" width="8.85546875" style="127" customWidth="1"/>
    <col min="2306" max="2307" width="18.7109375" style="127" customWidth="1"/>
    <col min="2308" max="2308" width="49" style="127" bestFit="1" customWidth="1"/>
    <col min="2309" max="2309" width="26" style="127" bestFit="1" customWidth="1"/>
    <col min="2310" max="2310" width="29.28515625" style="127" bestFit="1" customWidth="1"/>
    <col min="2311" max="2311" width="11.42578125" style="127" customWidth="1"/>
    <col min="2312" max="2312" width="8.42578125" style="127" customWidth="1"/>
    <col min="2313" max="2313" width="9.140625" style="127"/>
    <col min="2314" max="2314" width="9.7109375" style="127" customWidth="1"/>
    <col min="2315" max="2315" width="10.28515625" style="127" bestFit="1" customWidth="1"/>
    <col min="2316" max="2319" width="9.140625" style="127"/>
    <col min="2320" max="2320" width="10.7109375" style="127" customWidth="1"/>
    <col min="2321" max="2321" width="8.85546875" style="127" customWidth="1"/>
    <col min="2322" max="2323" width="0" style="127" hidden="1" customWidth="1"/>
    <col min="2324" max="2325" width="9.85546875" style="127" bestFit="1" customWidth="1"/>
    <col min="2326" max="2326" width="0" style="127" hidden="1" customWidth="1"/>
    <col min="2327" max="2327" width="16.5703125" style="127" bestFit="1" customWidth="1"/>
    <col min="2328" max="2328" width="12.140625" style="127" bestFit="1" customWidth="1"/>
    <col min="2329" max="2329" width="16.7109375" style="127" bestFit="1" customWidth="1"/>
    <col min="2330" max="2330" width="18.5703125" style="127" bestFit="1" customWidth="1"/>
    <col min="2331" max="2560" width="9.140625" style="127"/>
    <col min="2561" max="2561" width="8.85546875" style="127" customWidth="1"/>
    <col min="2562" max="2563" width="18.7109375" style="127" customWidth="1"/>
    <col min="2564" max="2564" width="49" style="127" bestFit="1" customWidth="1"/>
    <col min="2565" max="2565" width="26" style="127" bestFit="1" customWidth="1"/>
    <col min="2566" max="2566" width="29.28515625" style="127" bestFit="1" customWidth="1"/>
    <col min="2567" max="2567" width="11.42578125" style="127" customWidth="1"/>
    <col min="2568" max="2568" width="8.42578125" style="127" customWidth="1"/>
    <col min="2569" max="2569" width="9.140625" style="127"/>
    <col min="2570" max="2570" width="9.7109375" style="127" customWidth="1"/>
    <col min="2571" max="2571" width="10.28515625" style="127" bestFit="1" customWidth="1"/>
    <col min="2572" max="2575" width="9.140625" style="127"/>
    <col min="2576" max="2576" width="10.7109375" style="127" customWidth="1"/>
    <col min="2577" max="2577" width="8.85546875" style="127" customWidth="1"/>
    <col min="2578" max="2579" width="0" style="127" hidden="1" customWidth="1"/>
    <col min="2580" max="2581" width="9.85546875" style="127" bestFit="1" customWidth="1"/>
    <col min="2582" max="2582" width="0" style="127" hidden="1" customWidth="1"/>
    <col min="2583" max="2583" width="16.5703125" style="127" bestFit="1" customWidth="1"/>
    <col min="2584" max="2584" width="12.140625" style="127" bestFit="1" customWidth="1"/>
    <col min="2585" max="2585" width="16.7109375" style="127" bestFit="1" customWidth="1"/>
    <col min="2586" max="2586" width="18.5703125" style="127" bestFit="1" customWidth="1"/>
    <col min="2587" max="2816" width="9.140625" style="127"/>
    <col min="2817" max="2817" width="8.85546875" style="127" customWidth="1"/>
    <col min="2818" max="2819" width="18.7109375" style="127" customWidth="1"/>
    <col min="2820" max="2820" width="49" style="127" bestFit="1" customWidth="1"/>
    <col min="2821" max="2821" width="26" style="127" bestFit="1" customWidth="1"/>
    <col min="2822" max="2822" width="29.28515625" style="127" bestFit="1" customWidth="1"/>
    <col min="2823" max="2823" width="11.42578125" style="127" customWidth="1"/>
    <col min="2824" max="2824" width="8.42578125" style="127" customWidth="1"/>
    <col min="2825" max="2825" width="9.140625" style="127"/>
    <col min="2826" max="2826" width="9.7109375" style="127" customWidth="1"/>
    <col min="2827" max="2827" width="10.28515625" style="127" bestFit="1" customWidth="1"/>
    <col min="2828" max="2831" width="9.140625" style="127"/>
    <col min="2832" max="2832" width="10.7109375" style="127" customWidth="1"/>
    <col min="2833" max="2833" width="8.85546875" style="127" customWidth="1"/>
    <col min="2834" max="2835" width="0" style="127" hidden="1" customWidth="1"/>
    <col min="2836" max="2837" width="9.85546875" style="127" bestFit="1" customWidth="1"/>
    <col min="2838" max="2838" width="0" style="127" hidden="1" customWidth="1"/>
    <col min="2839" max="2839" width="16.5703125" style="127" bestFit="1" customWidth="1"/>
    <col min="2840" max="2840" width="12.140625" style="127" bestFit="1" customWidth="1"/>
    <col min="2841" max="2841" width="16.7109375" style="127" bestFit="1" customWidth="1"/>
    <col min="2842" max="2842" width="18.5703125" style="127" bestFit="1" customWidth="1"/>
    <col min="2843" max="3072" width="9.140625" style="127"/>
    <col min="3073" max="3073" width="8.85546875" style="127" customWidth="1"/>
    <col min="3074" max="3075" width="18.7109375" style="127" customWidth="1"/>
    <col min="3076" max="3076" width="49" style="127" bestFit="1" customWidth="1"/>
    <col min="3077" max="3077" width="26" style="127" bestFit="1" customWidth="1"/>
    <col min="3078" max="3078" width="29.28515625" style="127" bestFit="1" customWidth="1"/>
    <col min="3079" max="3079" width="11.42578125" style="127" customWidth="1"/>
    <col min="3080" max="3080" width="8.42578125" style="127" customWidth="1"/>
    <col min="3081" max="3081" width="9.140625" style="127"/>
    <col min="3082" max="3082" width="9.7109375" style="127" customWidth="1"/>
    <col min="3083" max="3083" width="10.28515625" style="127" bestFit="1" customWidth="1"/>
    <col min="3084" max="3087" width="9.140625" style="127"/>
    <col min="3088" max="3088" width="10.7109375" style="127" customWidth="1"/>
    <col min="3089" max="3089" width="8.85546875" style="127" customWidth="1"/>
    <col min="3090" max="3091" width="0" style="127" hidden="1" customWidth="1"/>
    <col min="3092" max="3093" width="9.85546875" style="127" bestFit="1" customWidth="1"/>
    <col min="3094" max="3094" width="0" style="127" hidden="1" customWidth="1"/>
    <col min="3095" max="3095" width="16.5703125" style="127" bestFit="1" customWidth="1"/>
    <col min="3096" max="3096" width="12.140625" style="127" bestFit="1" customWidth="1"/>
    <col min="3097" max="3097" width="16.7109375" style="127" bestFit="1" customWidth="1"/>
    <col min="3098" max="3098" width="18.5703125" style="127" bestFit="1" customWidth="1"/>
    <col min="3099" max="3328" width="9.140625" style="127"/>
    <col min="3329" max="3329" width="8.85546875" style="127" customWidth="1"/>
    <col min="3330" max="3331" width="18.7109375" style="127" customWidth="1"/>
    <col min="3332" max="3332" width="49" style="127" bestFit="1" customWidth="1"/>
    <col min="3333" max="3333" width="26" style="127" bestFit="1" customWidth="1"/>
    <col min="3334" max="3334" width="29.28515625" style="127" bestFit="1" customWidth="1"/>
    <col min="3335" max="3335" width="11.42578125" style="127" customWidth="1"/>
    <col min="3336" max="3336" width="8.42578125" style="127" customWidth="1"/>
    <col min="3337" max="3337" width="9.140625" style="127"/>
    <col min="3338" max="3338" width="9.7109375" style="127" customWidth="1"/>
    <col min="3339" max="3339" width="10.28515625" style="127" bestFit="1" customWidth="1"/>
    <col min="3340" max="3343" width="9.140625" style="127"/>
    <col min="3344" max="3344" width="10.7109375" style="127" customWidth="1"/>
    <col min="3345" max="3345" width="8.85546875" style="127" customWidth="1"/>
    <col min="3346" max="3347" width="0" style="127" hidden="1" customWidth="1"/>
    <col min="3348" max="3349" width="9.85546875" style="127" bestFit="1" customWidth="1"/>
    <col min="3350" max="3350" width="0" style="127" hidden="1" customWidth="1"/>
    <col min="3351" max="3351" width="16.5703125" style="127" bestFit="1" customWidth="1"/>
    <col min="3352" max="3352" width="12.140625" style="127" bestFit="1" customWidth="1"/>
    <col min="3353" max="3353" width="16.7109375" style="127" bestFit="1" customWidth="1"/>
    <col min="3354" max="3354" width="18.5703125" style="127" bestFit="1" customWidth="1"/>
    <col min="3355" max="3584" width="9.140625" style="127"/>
    <col min="3585" max="3585" width="8.85546875" style="127" customWidth="1"/>
    <col min="3586" max="3587" width="18.7109375" style="127" customWidth="1"/>
    <col min="3588" max="3588" width="49" style="127" bestFit="1" customWidth="1"/>
    <col min="3589" max="3589" width="26" style="127" bestFit="1" customWidth="1"/>
    <col min="3590" max="3590" width="29.28515625" style="127" bestFit="1" customWidth="1"/>
    <col min="3591" max="3591" width="11.42578125" style="127" customWidth="1"/>
    <col min="3592" max="3592" width="8.42578125" style="127" customWidth="1"/>
    <col min="3593" max="3593" width="9.140625" style="127"/>
    <col min="3594" max="3594" width="9.7109375" style="127" customWidth="1"/>
    <col min="3595" max="3595" width="10.28515625" style="127" bestFit="1" customWidth="1"/>
    <col min="3596" max="3599" width="9.140625" style="127"/>
    <col min="3600" max="3600" width="10.7109375" style="127" customWidth="1"/>
    <col min="3601" max="3601" width="8.85546875" style="127" customWidth="1"/>
    <col min="3602" max="3603" width="0" style="127" hidden="1" customWidth="1"/>
    <col min="3604" max="3605" width="9.85546875" style="127" bestFit="1" customWidth="1"/>
    <col min="3606" max="3606" width="0" style="127" hidden="1" customWidth="1"/>
    <col min="3607" max="3607" width="16.5703125" style="127" bestFit="1" customWidth="1"/>
    <col min="3608" max="3608" width="12.140625" style="127" bestFit="1" customWidth="1"/>
    <col min="3609" max="3609" width="16.7109375" style="127" bestFit="1" customWidth="1"/>
    <col min="3610" max="3610" width="18.5703125" style="127" bestFit="1" customWidth="1"/>
    <col min="3611" max="3840" width="9.140625" style="127"/>
    <col min="3841" max="3841" width="8.85546875" style="127" customWidth="1"/>
    <col min="3842" max="3843" width="18.7109375" style="127" customWidth="1"/>
    <col min="3844" max="3844" width="49" style="127" bestFit="1" customWidth="1"/>
    <col min="3845" max="3845" width="26" style="127" bestFit="1" customWidth="1"/>
    <col min="3846" max="3846" width="29.28515625" style="127" bestFit="1" customWidth="1"/>
    <col min="3847" max="3847" width="11.42578125" style="127" customWidth="1"/>
    <col min="3848" max="3848" width="8.42578125" style="127" customWidth="1"/>
    <col min="3849" max="3849" width="9.140625" style="127"/>
    <col min="3850" max="3850" width="9.7109375" style="127" customWidth="1"/>
    <col min="3851" max="3851" width="10.28515625" style="127" bestFit="1" customWidth="1"/>
    <col min="3852" max="3855" width="9.140625" style="127"/>
    <col min="3856" max="3856" width="10.7109375" style="127" customWidth="1"/>
    <col min="3857" max="3857" width="8.85546875" style="127" customWidth="1"/>
    <col min="3858" max="3859" width="0" style="127" hidden="1" customWidth="1"/>
    <col min="3860" max="3861" width="9.85546875" style="127" bestFit="1" customWidth="1"/>
    <col min="3862" max="3862" width="0" style="127" hidden="1" customWidth="1"/>
    <col min="3863" max="3863" width="16.5703125" style="127" bestFit="1" customWidth="1"/>
    <col min="3864" max="3864" width="12.140625" style="127" bestFit="1" customWidth="1"/>
    <col min="3865" max="3865" width="16.7109375" style="127" bestFit="1" customWidth="1"/>
    <col min="3866" max="3866" width="18.5703125" style="127" bestFit="1" customWidth="1"/>
    <col min="3867" max="4096" width="9.140625" style="127"/>
    <col min="4097" max="4097" width="8.85546875" style="127" customWidth="1"/>
    <col min="4098" max="4099" width="18.7109375" style="127" customWidth="1"/>
    <col min="4100" max="4100" width="49" style="127" bestFit="1" customWidth="1"/>
    <col min="4101" max="4101" width="26" style="127" bestFit="1" customWidth="1"/>
    <col min="4102" max="4102" width="29.28515625" style="127" bestFit="1" customWidth="1"/>
    <col min="4103" max="4103" width="11.42578125" style="127" customWidth="1"/>
    <col min="4104" max="4104" width="8.42578125" style="127" customWidth="1"/>
    <col min="4105" max="4105" width="9.140625" style="127"/>
    <col min="4106" max="4106" width="9.7109375" style="127" customWidth="1"/>
    <col min="4107" max="4107" width="10.28515625" style="127" bestFit="1" customWidth="1"/>
    <col min="4108" max="4111" width="9.140625" style="127"/>
    <col min="4112" max="4112" width="10.7109375" style="127" customWidth="1"/>
    <col min="4113" max="4113" width="8.85546875" style="127" customWidth="1"/>
    <col min="4114" max="4115" width="0" style="127" hidden="1" customWidth="1"/>
    <col min="4116" max="4117" width="9.85546875" style="127" bestFit="1" customWidth="1"/>
    <col min="4118" max="4118" width="0" style="127" hidden="1" customWidth="1"/>
    <col min="4119" max="4119" width="16.5703125" style="127" bestFit="1" customWidth="1"/>
    <col min="4120" max="4120" width="12.140625" style="127" bestFit="1" customWidth="1"/>
    <col min="4121" max="4121" width="16.7109375" style="127" bestFit="1" customWidth="1"/>
    <col min="4122" max="4122" width="18.5703125" style="127" bestFit="1" customWidth="1"/>
    <col min="4123" max="4352" width="9.140625" style="127"/>
    <col min="4353" max="4353" width="8.85546875" style="127" customWidth="1"/>
    <col min="4354" max="4355" width="18.7109375" style="127" customWidth="1"/>
    <col min="4356" max="4356" width="49" style="127" bestFit="1" customWidth="1"/>
    <col min="4357" max="4357" width="26" style="127" bestFit="1" customWidth="1"/>
    <col min="4358" max="4358" width="29.28515625" style="127" bestFit="1" customWidth="1"/>
    <col min="4359" max="4359" width="11.42578125" style="127" customWidth="1"/>
    <col min="4360" max="4360" width="8.42578125" style="127" customWidth="1"/>
    <col min="4361" max="4361" width="9.140625" style="127"/>
    <col min="4362" max="4362" width="9.7109375" style="127" customWidth="1"/>
    <col min="4363" max="4363" width="10.28515625" style="127" bestFit="1" customWidth="1"/>
    <col min="4364" max="4367" width="9.140625" style="127"/>
    <col min="4368" max="4368" width="10.7109375" style="127" customWidth="1"/>
    <col min="4369" max="4369" width="8.85546875" style="127" customWidth="1"/>
    <col min="4370" max="4371" width="0" style="127" hidden="1" customWidth="1"/>
    <col min="4372" max="4373" width="9.85546875" style="127" bestFit="1" customWidth="1"/>
    <col min="4374" max="4374" width="0" style="127" hidden="1" customWidth="1"/>
    <col min="4375" max="4375" width="16.5703125" style="127" bestFit="1" customWidth="1"/>
    <col min="4376" max="4376" width="12.140625" style="127" bestFit="1" customWidth="1"/>
    <col min="4377" max="4377" width="16.7109375" style="127" bestFit="1" customWidth="1"/>
    <col min="4378" max="4378" width="18.5703125" style="127" bestFit="1" customWidth="1"/>
    <col min="4379" max="4608" width="9.140625" style="127"/>
    <col min="4609" max="4609" width="8.85546875" style="127" customWidth="1"/>
    <col min="4610" max="4611" width="18.7109375" style="127" customWidth="1"/>
    <col min="4612" max="4612" width="49" style="127" bestFit="1" customWidth="1"/>
    <col min="4613" max="4613" width="26" style="127" bestFit="1" customWidth="1"/>
    <col min="4614" max="4614" width="29.28515625" style="127" bestFit="1" customWidth="1"/>
    <col min="4615" max="4615" width="11.42578125" style="127" customWidth="1"/>
    <col min="4616" max="4616" width="8.42578125" style="127" customWidth="1"/>
    <col min="4617" max="4617" width="9.140625" style="127"/>
    <col min="4618" max="4618" width="9.7109375" style="127" customWidth="1"/>
    <col min="4619" max="4619" width="10.28515625" style="127" bestFit="1" customWidth="1"/>
    <col min="4620" max="4623" width="9.140625" style="127"/>
    <col min="4624" max="4624" width="10.7109375" style="127" customWidth="1"/>
    <col min="4625" max="4625" width="8.85546875" style="127" customWidth="1"/>
    <col min="4626" max="4627" width="0" style="127" hidden="1" customWidth="1"/>
    <col min="4628" max="4629" width="9.85546875" style="127" bestFit="1" customWidth="1"/>
    <col min="4630" max="4630" width="0" style="127" hidden="1" customWidth="1"/>
    <col min="4631" max="4631" width="16.5703125" style="127" bestFit="1" customWidth="1"/>
    <col min="4632" max="4632" width="12.140625" style="127" bestFit="1" customWidth="1"/>
    <col min="4633" max="4633" width="16.7109375" style="127" bestFit="1" customWidth="1"/>
    <col min="4634" max="4634" width="18.5703125" style="127" bestFit="1" customWidth="1"/>
    <col min="4635" max="4864" width="9.140625" style="127"/>
    <col min="4865" max="4865" width="8.85546875" style="127" customWidth="1"/>
    <col min="4866" max="4867" width="18.7109375" style="127" customWidth="1"/>
    <col min="4868" max="4868" width="49" style="127" bestFit="1" customWidth="1"/>
    <col min="4869" max="4869" width="26" style="127" bestFit="1" customWidth="1"/>
    <col min="4870" max="4870" width="29.28515625" style="127" bestFit="1" customWidth="1"/>
    <col min="4871" max="4871" width="11.42578125" style="127" customWidth="1"/>
    <col min="4872" max="4872" width="8.42578125" style="127" customWidth="1"/>
    <col min="4873" max="4873" width="9.140625" style="127"/>
    <col min="4874" max="4874" width="9.7109375" style="127" customWidth="1"/>
    <col min="4875" max="4875" width="10.28515625" style="127" bestFit="1" customWidth="1"/>
    <col min="4876" max="4879" width="9.140625" style="127"/>
    <col min="4880" max="4880" width="10.7109375" style="127" customWidth="1"/>
    <col min="4881" max="4881" width="8.85546875" style="127" customWidth="1"/>
    <col min="4882" max="4883" width="0" style="127" hidden="1" customWidth="1"/>
    <col min="4884" max="4885" width="9.85546875" style="127" bestFit="1" customWidth="1"/>
    <col min="4886" max="4886" width="0" style="127" hidden="1" customWidth="1"/>
    <col min="4887" max="4887" width="16.5703125" style="127" bestFit="1" customWidth="1"/>
    <col min="4888" max="4888" width="12.140625" style="127" bestFit="1" customWidth="1"/>
    <col min="4889" max="4889" width="16.7109375" style="127" bestFit="1" customWidth="1"/>
    <col min="4890" max="4890" width="18.5703125" style="127" bestFit="1" customWidth="1"/>
    <col min="4891" max="5120" width="9.140625" style="127"/>
    <col min="5121" max="5121" width="8.85546875" style="127" customWidth="1"/>
    <col min="5122" max="5123" width="18.7109375" style="127" customWidth="1"/>
    <col min="5124" max="5124" width="49" style="127" bestFit="1" customWidth="1"/>
    <col min="5125" max="5125" width="26" style="127" bestFit="1" customWidth="1"/>
    <col min="5126" max="5126" width="29.28515625" style="127" bestFit="1" customWidth="1"/>
    <col min="5127" max="5127" width="11.42578125" style="127" customWidth="1"/>
    <col min="5128" max="5128" width="8.42578125" style="127" customWidth="1"/>
    <col min="5129" max="5129" width="9.140625" style="127"/>
    <col min="5130" max="5130" width="9.7109375" style="127" customWidth="1"/>
    <col min="5131" max="5131" width="10.28515625" style="127" bestFit="1" customWidth="1"/>
    <col min="5132" max="5135" width="9.140625" style="127"/>
    <col min="5136" max="5136" width="10.7109375" style="127" customWidth="1"/>
    <col min="5137" max="5137" width="8.85546875" style="127" customWidth="1"/>
    <col min="5138" max="5139" width="0" style="127" hidden="1" customWidth="1"/>
    <col min="5140" max="5141" width="9.85546875" style="127" bestFit="1" customWidth="1"/>
    <col min="5142" max="5142" width="0" style="127" hidden="1" customWidth="1"/>
    <col min="5143" max="5143" width="16.5703125" style="127" bestFit="1" customWidth="1"/>
    <col min="5144" max="5144" width="12.140625" style="127" bestFit="1" customWidth="1"/>
    <col min="5145" max="5145" width="16.7109375" style="127" bestFit="1" customWidth="1"/>
    <col min="5146" max="5146" width="18.5703125" style="127" bestFit="1" customWidth="1"/>
    <col min="5147" max="5376" width="9.140625" style="127"/>
    <col min="5377" max="5377" width="8.85546875" style="127" customWidth="1"/>
    <col min="5378" max="5379" width="18.7109375" style="127" customWidth="1"/>
    <col min="5380" max="5380" width="49" style="127" bestFit="1" customWidth="1"/>
    <col min="5381" max="5381" width="26" style="127" bestFit="1" customWidth="1"/>
    <col min="5382" max="5382" width="29.28515625" style="127" bestFit="1" customWidth="1"/>
    <col min="5383" max="5383" width="11.42578125" style="127" customWidth="1"/>
    <col min="5384" max="5384" width="8.42578125" style="127" customWidth="1"/>
    <col min="5385" max="5385" width="9.140625" style="127"/>
    <col min="5386" max="5386" width="9.7109375" style="127" customWidth="1"/>
    <col min="5387" max="5387" width="10.28515625" style="127" bestFit="1" customWidth="1"/>
    <col min="5388" max="5391" width="9.140625" style="127"/>
    <col min="5392" max="5392" width="10.7109375" style="127" customWidth="1"/>
    <col min="5393" max="5393" width="8.85546875" style="127" customWidth="1"/>
    <col min="5394" max="5395" width="0" style="127" hidden="1" customWidth="1"/>
    <col min="5396" max="5397" width="9.85546875" style="127" bestFit="1" customWidth="1"/>
    <col min="5398" max="5398" width="0" style="127" hidden="1" customWidth="1"/>
    <col min="5399" max="5399" width="16.5703125" style="127" bestFit="1" customWidth="1"/>
    <col min="5400" max="5400" width="12.140625" style="127" bestFit="1" customWidth="1"/>
    <col min="5401" max="5401" width="16.7109375" style="127" bestFit="1" customWidth="1"/>
    <col min="5402" max="5402" width="18.5703125" style="127" bestFit="1" customWidth="1"/>
    <col min="5403" max="5632" width="9.140625" style="127"/>
    <col min="5633" max="5633" width="8.85546875" style="127" customWidth="1"/>
    <col min="5634" max="5635" width="18.7109375" style="127" customWidth="1"/>
    <col min="5636" max="5636" width="49" style="127" bestFit="1" customWidth="1"/>
    <col min="5637" max="5637" width="26" style="127" bestFit="1" customWidth="1"/>
    <col min="5638" max="5638" width="29.28515625" style="127" bestFit="1" customWidth="1"/>
    <col min="5639" max="5639" width="11.42578125" style="127" customWidth="1"/>
    <col min="5640" max="5640" width="8.42578125" style="127" customWidth="1"/>
    <col min="5641" max="5641" width="9.140625" style="127"/>
    <col min="5642" max="5642" width="9.7109375" style="127" customWidth="1"/>
    <col min="5643" max="5643" width="10.28515625" style="127" bestFit="1" customWidth="1"/>
    <col min="5644" max="5647" width="9.140625" style="127"/>
    <col min="5648" max="5648" width="10.7109375" style="127" customWidth="1"/>
    <col min="5649" max="5649" width="8.85546875" style="127" customWidth="1"/>
    <col min="5650" max="5651" width="0" style="127" hidden="1" customWidth="1"/>
    <col min="5652" max="5653" width="9.85546875" style="127" bestFit="1" customWidth="1"/>
    <col min="5654" max="5654" width="0" style="127" hidden="1" customWidth="1"/>
    <col min="5655" max="5655" width="16.5703125" style="127" bestFit="1" customWidth="1"/>
    <col min="5656" max="5656" width="12.140625" style="127" bestFit="1" customWidth="1"/>
    <col min="5657" max="5657" width="16.7109375" style="127" bestFit="1" customWidth="1"/>
    <col min="5658" max="5658" width="18.5703125" style="127" bestFit="1" customWidth="1"/>
    <col min="5659" max="5888" width="9.140625" style="127"/>
    <col min="5889" max="5889" width="8.85546875" style="127" customWidth="1"/>
    <col min="5890" max="5891" width="18.7109375" style="127" customWidth="1"/>
    <col min="5892" max="5892" width="49" style="127" bestFit="1" customWidth="1"/>
    <col min="5893" max="5893" width="26" style="127" bestFit="1" customWidth="1"/>
    <col min="5894" max="5894" width="29.28515625" style="127" bestFit="1" customWidth="1"/>
    <col min="5895" max="5895" width="11.42578125" style="127" customWidth="1"/>
    <col min="5896" max="5896" width="8.42578125" style="127" customWidth="1"/>
    <col min="5897" max="5897" width="9.140625" style="127"/>
    <col min="5898" max="5898" width="9.7109375" style="127" customWidth="1"/>
    <col min="5899" max="5899" width="10.28515625" style="127" bestFit="1" customWidth="1"/>
    <col min="5900" max="5903" width="9.140625" style="127"/>
    <col min="5904" max="5904" width="10.7109375" style="127" customWidth="1"/>
    <col min="5905" max="5905" width="8.85546875" style="127" customWidth="1"/>
    <col min="5906" max="5907" width="0" style="127" hidden="1" customWidth="1"/>
    <col min="5908" max="5909" width="9.85546875" style="127" bestFit="1" customWidth="1"/>
    <col min="5910" max="5910" width="0" style="127" hidden="1" customWidth="1"/>
    <col min="5911" max="5911" width="16.5703125" style="127" bestFit="1" customWidth="1"/>
    <col min="5912" max="5912" width="12.140625" style="127" bestFit="1" customWidth="1"/>
    <col min="5913" max="5913" width="16.7109375" style="127" bestFit="1" customWidth="1"/>
    <col min="5914" max="5914" width="18.5703125" style="127" bestFit="1" customWidth="1"/>
    <col min="5915" max="6144" width="9.140625" style="127"/>
    <col min="6145" max="6145" width="8.85546875" style="127" customWidth="1"/>
    <col min="6146" max="6147" width="18.7109375" style="127" customWidth="1"/>
    <col min="6148" max="6148" width="49" style="127" bestFit="1" customWidth="1"/>
    <col min="6149" max="6149" width="26" style="127" bestFit="1" customWidth="1"/>
    <col min="6150" max="6150" width="29.28515625" style="127" bestFit="1" customWidth="1"/>
    <col min="6151" max="6151" width="11.42578125" style="127" customWidth="1"/>
    <col min="6152" max="6152" width="8.42578125" style="127" customWidth="1"/>
    <col min="6153" max="6153" width="9.140625" style="127"/>
    <col min="6154" max="6154" width="9.7109375" style="127" customWidth="1"/>
    <col min="6155" max="6155" width="10.28515625" style="127" bestFit="1" customWidth="1"/>
    <col min="6156" max="6159" width="9.140625" style="127"/>
    <col min="6160" max="6160" width="10.7109375" style="127" customWidth="1"/>
    <col min="6161" max="6161" width="8.85546875" style="127" customWidth="1"/>
    <col min="6162" max="6163" width="0" style="127" hidden="1" customWidth="1"/>
    <col min="6164" max="6165" width="9.85546875" style="127" bestFit="1" customWidth="1"/>
    <col min="6166" max="6166" width="0" style="127" hidden="1" customWidth="1"/>
    <col min="6167" max="6167" width="16.5703125" style="127" bestFit="1" customWidth="1"/>
    <col min="6168" max="6168" width="12.140625" style="127" bestFit="1" customWidth="1"/>
    <col min="6169" max="6169" width="16.7109375" style="127" bestFit="1" customWidth="1"/>
    <col min="6170" max="6170" width="18.5703125" style="127" bestFit="1" customWidth="1"/>
    <col min="6171" max="6400" width="9.140625" style="127"/>
    <col min="6401" max="6401" width="8.85546875" style="127" customWidth="1"/>
    <col min="6402" max="6403" width="18.7109375" style="127" customWidth="1"/>
    <col min="6404" max="6404" width="49" style="127" bestFit="1" customWidth="1"/>
    <col min="6405" max="6405" width="26" style="127" bestFit="1" customWidth="1"/>
    <col min="6406" max="6406" width="29.28515625" style="127" bestFit="1" customWidth="1"/>
    <col min="6407" max="6407" width="11.42578125" style="127" customWidth="1"/>
    <col min="6408" max="6408" width="8.42578125" style="127" customWidth="1"/>
    <col min="6409" max="6409" width="9.140625" style="127"/>
    <col min="6410" max="6410" width="9.7109375" style="127" customWidth="1"/>
    <col min="6411" max="6411" width="10.28515625" style="127" bestFit="1" customWidth="1"/>
    <col min="6412" max="6415" width="9.140625" style="127"/>
    <col min="6416" max="6416" width="10.7109375" style="127" customWidth="1"/>
    <col min="6417" max="6417" width="8.85546875" style="127" customWidth="1"/>
    <col min="6418" max="6419" width="0" style="127" hidden="1" customWidth="1"/>
    <col min="6420" max="6421" width="9.85546875" style="127" bestFit="1" customWidth="1"/>
    <col min="6422" max="6422" width="0" style="127" hidden="1" customWidth="1"/>
    <col min="6423" max="6423" width="16.5703125" style="127" bestFit="1" customWidth="1"/>
    <col min="6424" max="6424" width="12.140625" style="127" bestFit="1" customWidth="1"/>
    <col min="6425" max="6425" width="16.7109375" style="127" bestFit="1" customWidth="1"/>
    <col min="6426" max="6426" width="18.5703125" style="127" bestFit="1" customWidth="1"/>
    <col min="6427" max="6656" width="9.140625" style="127"/>
    <col min="6657" max="6657" width="8.85546875" style="127" customWidth="1"/>
    <col min="6658" max="6659" width="18.7109375" style="127" customWidth="1"/>
    <col min="6660" max="6660" width="49" style="127" bestFit="1" customWidth="1"/>
    <col min="6661" max="6661" width="26" style="127" bestFit="1" customWidth="1"/>
    <col min="6662" max="6662" width="29.28515625" style="127" bestFit="1" customWidth="1"/>
    <col min="6663" max="6663" width="11.42578125" style="127" customWidth="1"/>
    <col min="6664" max="6664" width="8.42578125" style="127" customWidth="1"/>
    <col min="6665" max="6665" width="9.140625" style="127"/>
    <col min="6666" max="6666" width="9.7109375" style="127" customWidth="1"/>
    <col min="6667" max="6667" width="10.28515625" style="127" bestFit="1" customWidth="1"/>
    <col min="6668" max="6671" width="9.140625" style="127"/>
    <col min="6672" max="6672" width="10.7109375" style="127" customWidth="1"/>
    <col min="6673" max="6673" width="8.85546875" style="127" customWidth="1"/>
    <col min="6674" max="6675" width="0" style="127" hidden="1" customWidth="1"/>
    <col min="6676" max="6677" width="9.85546875" style="127" bestFit="1" customWidth="1"/>
    <col min="6678" max="6678" width="0" style="127" hidden="1" customWidth="1"/>
    <col min="6679" max="6679" width="16.5703125" style="127" bestFit="1" customWidth="1"/>
    <col min="6680" max="6680" width="12.140625" style="127" bestFit="1" customWidth="1"/>
    <col min="6681" max="6681" width="16.7109375" style="127" bestFit="1" customWidth="1"/>
    <col min="6682" max="6682" width="18.5703125" style="127" bestFit="1" customWidth="1"/>
    <col min="6683" max="6912" width="9.140625" style="127"/>
    <col min="6913" max="6913" width="8.85546875" style="127" customWidth="1"/>
    <col min="6914" max="6915" width="18.7109375" style="127" customWidth="1"/>
    <col min="6916" max="6916" width="49" style="127" bestFit="1" customWidth="1"/>
    <col min="6917" max="6917" width="26" style="127" bestFit="1" customWidth="1"/>
    <col min="6918" max="6918" width="29.28515625" style="127" bestFit="1" customWidth="1"/>
    <col min="6919" max="6919" width="11.42578125" style="127" customWidth="1"/>
    <col min="6920" max="6920" width="8.42578125" style="127" customWidth="1"/>
    <col min="6921" max="6921" width="9.140625" style="127"/>
    <col min="6922" max="6922" width="9.7109375" style="127" customWidth="1"/>
    <col min="6923" max="6923" width="10.28515625" style="127" bestFit="1" customWidth="1"/>
    <col min="6924" max="6927" width="9.140625" style="127"/>
    <col min="6928" max="6928" width="10.7109375" style="127" customWidth="1"/>
    <col min="6929" max="6929" width="8.85546875" style="127" customWidth="1"/>
    <col min="6930" max="6931" width="0" style="127" hidden="1" customWidth="1"/>
    <col min="6932" max="6933" width="9.85546875" style="127" bestFit="1" customWidth="1"/>
    <col min="6934" max="6934" width="0" style="127" hidden="1" customWidth="1"/>
    <col min="6935" max="6935" width="16.5703125" style="127" bestFit="1" customWidth="1"/>
    <col min="6936" max="6936" width="12.140625" style="127" bestFit="1" customWidth="1"/>
    <col min="6937" max="6937" width="16.7109375" style="127" bestFit="1" customWidth="1"/>
    <col min="6938" max="6938" width="18.5703125" style="127" bestFit="1" customWidth="1"/>
    <col min="6939" max="7168" width="9.140625" style="127"/>
    <col min="7169" max="7169" width="8.85546875" style="127" customWidth="1"/>
    <col min="7170" max="7171" width="18.7109375" style="127" customWidth="1"/>
    <col min="7172" max="7172" width="49" style="127" bestFit="1" customWidth="1"/>
    <col min="7173" max="7173" width="26" style="127" bestFit="1" customWidth="1"/>
    <col min="7174" max="7174" width="29.28515625" style="127" bestFit="1" customWidth="1"/>
    <col min="7175" max="7175" width="11.42578125" style="127" customWidth="1"/>
    <col min="7176" max="7176" width="8.42578125" style="127" customWidth="1"/>
    <col min="7177" max="7177" width="9.140625" style="127"/>
    <col min="7178" max="7178" width="9.7109375" style="127" customWidth="1"/>
    <col min="7179" max="7179" width="10.28515625" style="127" bestFit="1" customWidth="1"/>
    <col min="7180" max="7183" width="9.140625" style="127"/>
    <col min="7184" max="7184" width="10.7109375" style="127" customWidth="1"/>
    <col min="7185" max="7185" width="8.85546875" style="127" customWidth="1"/>
    <col min="7186" max="7187" width="0" style="127" hidden="1" customWidth="1"/>
    <col min="7188" max="7189" width="9.85546875" style="127" bestFit="1" customWidth="1"/>
    <col min="7190" max="7190" width="0" style="127" hidden="1" customWidth="1"/>
    <col min="7191" max="7191" width="16.5703125" style="127" bestFit="1" customWidth="1"/>
    <col min="7192" max="7192" width="12.140625" style="127" bestFit="1" customWidth="1"/>
    <col min="7193" max="7193" width="16.7109375" style="127" bestFit="1" customWidth="1"/>
    <col min="7194" max="7194" width="18.5703125" style="127" bestFit="1" customWidth="1"/>
    <col min="7195" max="7424" width="9.140625" style="127"/>
    <col min="7425" max="7425" width="8.85546875" style="127" customWidth="1"/>
    <col min="7426" max="7427" width="18.7109375" style="127" customWidth="1"/>
    <col min="7428" max="7428" width="49" style="127" bestFit="1" customWidth="1"/>
    <col min="7429" max="7429" width="26" style="127" bestFit="1" customWidth="1"/>
    <col min="7430" max="7430" width="29.28515625" style="127" bestFit="1" customWidth="1"/>
    <col min="7431" max="7431" width="11.42578125" style="127" customWidth="1"/>
    <col min="7432" max="7432" width="8.42578125" style="127" customWidth="1"/>
    <col min="7433" max="7433" width="9.140625" style="127"/>
    <col min="7434" max="7434" width="9.7109375" style="127" customWidth="1"/>
    <col min="7435" max="7435" width="10.28515625" style="127" bestFit="1" customWidth="1"/>
    <col min="7436" max="7439" width="9.140625" style="127"/>
    <col min="7440" max="7440" width="10.7109375" style="127" customWidth="1"/>
    <col min="7441" max="7441" width="8.85546875" style="127" customWidth="1"/>
    <col min="7442" max="7443" width="0" style="127" hidden="1" customWidth="1"/>
    <col min="7444" max="7445" width="9.85546875" style="127" bestFit="1" customWidth="1"/>
    <col min="7446" max="7446" width="0" style="127" hidden="1" customWidth="1"/>
    <col min="7447" max="7447" width="16.5703125" style="127" bestFit="1" customWidth="1"/>
    <col min="7448" max="7448" width="12.140625" style="127" bestFit="1" customWidth="1"/>
    <col min="7449" max="7449" width="16.7109375" style="127" bestFit="1" customWidth="1"/>
    <col min="7450" max="7450" width="18.5703125" style="127" bestFit="1" customWidth="1"/>
    <col min="7451" max="7680" width="9.140625" style="127"/>
    <col min="7681" max="7681" width="8.85546875" style="127" customWidth="1"/>
    <col min="7682" max="7683" width="18.7109375" style="127" customWidth="1"/>
    <col min="7684" max="7684" width="49" style="127" bestFit="1" customWidth="1"/>
    <col min="7685" max="7685" width="26" style="127" bestFit="1" customWidth="1"/>
    <col min="7686" max="7686" width="29.28515625" style="127" bestFit="1" customWidth="1"/>
    <col min="7687" max="7687" width="11.42578125" style="127" customWidth="1"/>
    <col min="7688" max="7688" width="8.42578125" style="127" customWidth="1"/>
    <col min="7689" max="7689" width="9.140625" style="127"/>
    <col min="7690" max="7690" width="9.7109375" style="127" customWidth="1"/>
    <col min="7691" max="7691" width="10.28515625" style="127" bestFit="1" customWidth="1"/>
    <col min="7692" max="7695" width="9.140625" style="127"/>
    <col min="7696" max="7696" width="10.7109375" style="127" customWidth="1"/>
    <col min="7697" max="7697" width="8.85546875" style="127" customWidth="1"/>
    <col min="7698" max="7699" width="0" style="127" hidden="1" customWidth="1"/>
    <col min="7700" max="7701" width="9.85546875" style="127" bestFit="1" customWidth="1"/>
    <col min="7702" max="7702" width="0" style="127" hidden="1" customWidth="1"/>
    <col min="7703" max="7703" width="16.5703125" style="127" bestFit="1" customWidth="1"/>
    <col min="7704" max="7704" width="12.140625" style="127" bestFit="1" customWidth="1"/>
    <col min="7705" max="7705" width="16.7109375" style="127" bestFit="1" customWidth="1"/>
    <col min="7706" max="7706" width="18.5703125" style="127" bestFit="1" customWidth="1"/>
    <col min="7707" max="7936" width="9.140625" style="127"/>
    <col min="7937" max="7937" width="8.85546875" style="127" customWidth="1"/>
    <col min="7938" max="7939" width="18.7109375" style="127" customWidth="1"/>
    <col min="7940" max="7940" width="49" style="127" bestFit="1" customWidth="1"/>
    <col min="7941" max="7941" width="26" style="127" bestFit="1" customWidth="1"/>
    <col min="7942" max="7942" width="29.28515625" style="127" bestFit="1" customWidth="1"/>
    <col min="7943" max="7943" width="11.42578125" style="127" customWidth="1"/>
    <col min="7944" max="7944" width="8.42578125" style="127" customWidth="1"/>
    <col min="7945" max="7945" width="9.140625" style="127"/>
    <col min="7946" max="7946" width="9.7109375" style="127" customWidth="1"/>
    <col min="7947" max="7947" width="10.28515625" style="127" bestFit="1" customWidth="1"/>
    <col min="7948" max="7951" width="9.140625" style="127"/>
    <col min="7952" max="7952" width="10.7109375" style="127" customWidth="1"/>
    <col min="7953" max="7953" width="8.85546875" style="127" customWidth="1"/>
    <col min="7954" max="7955" width="0" style="127" hidden="1" customWidth="1"/>
    <col min="7956" max="7957" width="9.85546875" style="127" bestFit="1" customWidth="1"/>
    <col min="7958" max="7958" width="0" style="127" hidden="1" customWidth="1"/>
    <col min="7959" max="7959" width="16.5703125" style="127" bestFit="1" customWidth="1"/>
    <col min="7960" max="7960" width="12.140625" style="127" bestFit="1" customWidth="1"/>
    <col min="7961" max="7961" width="16.7109375" style="127" bestFit="1" customWidth="1"/>
    <col min="7962" max="7962" width="18.5703125" style="127" bestFit="1" customWidth="1"/>
    <col min="7963" max="8192" width="9.140625" style="127"/>
    <col min="8193" max="8193" width="8.85546875" style="127" customWidth="1"/>
    <col min="8194" max="8195" width="18.7109375" style="127" customWidth="1"/>
    <col min="8196" max="8196" width="49" style="127" bestFit="1" customWidth="1"/>
    <col min="8197" max="8197" width="26" style="127" bestFit="1" customWidth="1"/>
    <col min="8198" max="8198" width="29.28515625" style="127" bestFit="1" customWidth="1"/>
    <col min="8199" max="8199" width="11.42578125" style="127" customWidth="1"/>
    <col min="8200" max="8200" width="8.42578125" style="127" customWidth="1"/>
    <col min="8201" max="8201" width="9.140625" style="127"/>
    <col min="8202" max="8202" width="9.7109375" style="127" customWidth="1"/>
    <col min="8203" max="8203" width="10.28515625" style="127" bestFit="1" customWidth="1"/>
    <col min="8204" max="8207" width="9.140625" style="127"/>
    <col min="8208" max="8208" width="10.7109375" style="127" customWidth="1"/>
    <col min="8209" max="8209" width="8.85546875" style="127" customWidth="1"/>
    <col min="8210" max="8211" width="0" style="127" hidden="1" customWidth="1"/>
    <col min="8212" max="8213" width="9.85546875" style="127" bestFit="1" customWidth="1"/>
    <col min="8214" max="8214" width="0" style="127" hidden="1" customWidth="1"/>
    <col min="8215" max="8215" width="16.5703125" style="127" bestFit="1" customWidth="1"/>
    <col min="8216" max="8216" width="12.140625" style="127" bestFit="1" customWidth="1"/>
    <col min="8217" max="8217" width="16.7109375" style="127" bestFit="1" customWidth="1"/>
    <col min="8218" max="8218" width="18.5703125" style="127" bestFit="1" customWidth="1"/>
    <col min="8219" max="8448" width="9.140625" style="127"/>
    <col min="8449" max="8449" width="8.85546875" style="127" customWidth="1"/>
    <col min="8450" max="8451" width="18.7109375" style="127" customWidth="1"/>
    <col min="8452" max="8452" width="49" style="127" bestFit="1" customWidth="1"/>
    <col min="8453" max="8453" width="26" style="127" bestFit="1" customWidth="1"/>
    <col min="8454" max="8454" width="29.28515625" style="127" bestFit="1" customWidth="1"/>
    <col min="8455" max="8455" width="11.42578125" style="127" customWidth="1"/>
    <col min="8456" max="8456" width="8.42578125" style="127" customWidth="1"/>
    <col min="8457" max="8457" width="9.140625" style="127"/>
    <col min="8458" max="8458" width="9.7109375" style="127" customWidth="1"/>
    <col min="8459" max="8459" width="10.28515625" style="127" bestFit="1" customWidth="1"/>
    <col min="8460" max="8463" width="9.140625" style="127"/>
    <col min="8464" max="8464" width="10.7109375" style="127" customWidth="1"/>
    <col min="8465" max="8465" width="8.85546875" style="127" customWidth="1"/>
    <col min="8466" max="8467" width="0" style="127" hidden="1" customWidth="1"/>
    <col min="8468" max="8469" width="9.85546875" style="127" bestFit="1" customWidth="1"/>
    <col min="8470" max="8470" width="0" style="127" hidden="1" customWidth="1"/>
    <col min="8471" max="8471" width="16.5703125" style="127" bestFit="1" customWidth="1"/>
    <col min="8472" max="8472" width="12.140625" style="127" bestFit="1" customWidth="1"/>
    <col min="8473" max="8473" width="16.7109375" style="127" bestFit="1" customWidth="1"/>
    <col min="8474" max="8474" width="18.5703125" style="127" bestFit="1" customWidth="1"/>
    <col min="8475" max="8704" width="9.140625" style="127"/>
    <col min="8705" max="8705" width="8.85546875" style="127" customWidth="1"/>
    <col min="8706" max="8707" width="18.7109375" style="127" customWidth="1"/>
    <col min="8708" max="8708" width="49" style="127" bestFit="1" customWidth="1"/>
    <col min="8709" max="8709" width="26" style="127" bestFit="1" customWidth="1"/>
    <col min="8710" max="8710" width="29.28515625" style="127" bestFit="1" customWidth="1"/>
    <col min="8711" max="8711" width="11.42578125" style="127" customWidth="1"/>
    <col min="8712" max="8712" width="8.42578125" style="127" customWidth="1"/>
    <col min="8713" max="8713" width="9.140625" style="127"/>
    <col min="8714" max="8714" width="9.7109375" style="127" customWidth="1"/>
    <col min="8715" max="8715" width="10.28515625" style="127" bestFit="1" customWidth="1"/>
    <col min="8716" max="8719" width="9.140625" style="127"/>
    <col min="8720" max="8720" width="10.7109375" style="127" customWidth="1"/>
    <col min="8721" max="8721" width="8.85546875" style="127" customWidth="1"/>
    <col min="8722" max="8723" width="0" style="127" hidden="1" customWidth="1"/>
    <col min="8724" max="8725" width="9.85546875" style="127" bestFit="1" customWidth="1"/>
    <col min="8726" max="8726" width="0" style="127" hidden="1" customWidth="1"/>
    <col min="8727" max="8727" width="16.5703125" style="127" bestFit="1" customWidth="1"/>
    <col min="8728" max="8728" width="12.140625" style="127" bestFit="1" customWidth="1"/>
    <col min="8729" max="8729" width="16.7109375" style="127" bestFit="1" customWidth="1"/>
    <col min="8730" max="8730" width="18.5703125" style="127" bestFit="1" customWidth="1"/>
    <col min="8731" max="8960" width="9.140625" style="127"/>
    <col min="8961" max="8961" width="8.85546875" style="127" customWidth="1"/>
    <col min="8962" max="8963" width="18.7109375" style="127" customWidth="1"/>
    <col min="8964" max="8964" width="49" style="127" bestFit="1" customWidth="1"/>
    <col min="8965" max="8965" width="26" style="127" bestFit="1" customWidth="1"/>
    <col min="8966" max="8966" width="29.28515625" style="127" bestFit="1" customWidth="1"/>
    <col min="8967" max="8967" width="11.42578125" style="127" customWidth="1"/>
    <col min="8968" max="8968" width="8.42578125" style="127" customWidth="1"/>
    <col min="8969" max="8969" width="9.140625" style="127"/>
    <col min="8970" max="8970" width="9.7109375" style="127" customWidth="1"/>
    <col min="8971" max="8971" width="10.28515625" style="127" bestFit="1" customWidth="1"/>
    <col min="8972" max="8975" width="9.140625" style="127"/>
    <col min="8976" max="8976" width="10.7109375" style="127" customWidth="1"/>
    <col min="8977" max="8977" width="8.85546875" style="127" customWidth="1"/>
    <col min="8978" max="8979" width="0" style="127" hidden="1" customWidth="1"/>
    <col min="8980" max="8981" width="9.85546875" style="127" bestFit="1" customWidth="1"/>
    <col min="8982" max="8982" width="0" style="127" hidden="1" customWidth="1"/>
    <col min="8983" max="8983" width="16.5703125" style="127" bestFit="1" customWidth="1"/>
    <col min="8984" max="8984" width="12.140625" style="127" bestFit="1" customWidth="1"/>
    <col min="8985" max="8985" width="16.7109375" style="127" bestFit="1" customWidth="1"/>
    <col min="8986" max="8986" width="18.5703125" style="127" bestFit="1" customWidth="1"/>
    <col min="8987" max="9216" width="9.140625" style="127"/>
    <col min="9217" max="9217" width="8.85546875" style="127" customWidth="1"/>
    <col min="9218" max="9219" width="18.7109375" style="127" customWidth="1"/>
    <col min="9220" max="9220" width="49" style="127" bestFit="1" customWidth="1"/>
    <col min="9221" max="9221" width="26" style="127" bestFit="1" customWidth="1"/>
    <col min="9222" max="9222" width="29.28515625" style="127" bestFit="1" customWidth="1"/>
    <col min="9223" max="9223" width="11.42578125" style="127" customWidth="1"/>
    <col min="9224" max="9224" width="8.42578125" style="127" customWidth="1"/>
    <col min="9225" max="9225" width="9.140625" style="127"/>
    <col min="9226" max="9226" width="9.7109375" style="127" customWidth="1"/>
    <col min="9227" max="9227" width="10.28515625" style="127" bestFit="1" customWidth="1"/>
    <col min="9228" max="9231" width="9.140625" style="127"/>
    <col min="9232" max="9232" width="10.7109375" style="127" customWidth="1"/>
    <col min="9233" max="9233" width="8.85546875" style="127" customWidth="1"/>
    <col min="9234" max="9235" width="0" style="127" hidden="1" customWidth="1"/>
    <col min="9236" max="9237" width="9.85546875" style="127" bestFit="1" customWidth="1"/>
    <col min="9238" max="9238" width="0" style="127" hidden="1" customWidth="1"/>
    <col min="9239" max="9239" width="16.5703125" style="127" bestFit="1" customWidth="1"/>
    <col min="9240" max="9240" width="12.140625" style="127" bestFit="1" customWidth="1"/>
    <col min="9241" max="9241" width="16.7109375" style="127" bestFit="1" customWidth="1"/>
    <col min="9242" max="9242" width="18.5703125" style="127" bestFit="1" customWidth="1"/>
    <col min="9243" max="9472" width="9.140625" style="127"/>
    <col min="9473" max="9473" width="8.85546875" style="127" customWidth="1"/>
    <col min="9474" max="9475" width="18.7109375" style="127" customWidth="1"/>
    <col min="9476" max="9476" width="49" style="127" bestFit="1" customWidth="1"/>
    <col min="9477" max="9477" width="26" style="127" bestFit="1" customWidth="1"/>
    <col min="9478" max="9478" width="29.28515625" style="127" bestFit="1" customWidth="1"/>
    <col min="9479" max="9479" width="11.42578125" style="127" customWidth="1"/>
    <col min="9480" max="9480" width="8.42578125" style="127" customWidth="1"/>
    <col min="9481" max="9481" width="9.140625" style="127"/>
    <col min="9482" max="9482" width="9.7109375" style="127" customWidth="1"/>
    <col min="9483" max="9483" width="10.28515625" style="127" bestFit="1" customWidth="1"/>
    <col min="9484" max="9487" width="9.140625" style="127"/>
    <col min="9488" max="9488" width="10.7109375" style="127" customWidth="1"/>
    <col min="9489" max="9489" width="8.85546875" style="127" customWidth="1"/>
    <col min="9490" max="9491" width="0" style="127" hidden="1" customWidth="1"/>
    <col min="9492" max="9493" width="9.85546875" style="127" bestFit="1" customWidth="1"/>
    <col min="9494" max="9494" width="0" style="127" hidden="1" customWidth="1"/>
    <col min="9495" max="9495" width="16.5703125" style="127" bestFit="1" customWidth="1"/>
    <col min="9496" max="9496" width="12.140625" style="127" bestFit="1" customWidth="1"/>
    <col min="9497" max="9497" width="16.7109375" style="127" bestFit="1" customWidth="1"/>
    <col min="9498" max="9498" width="18.5703125" style="127" bestFit="1" customWidth="1"/>
    <col min="9499" max="9728" width="9.140625" style="127"/>
    <col min="9729" max="9729" width="8.85546875" style="127" customWidth="1"/>
    <col min="9730" max="9731" width="18.7109375" style="127" customWidth="1"/>
    <col min="9732" max="9732" width="49" style="127" bestFit="1" customWidth="1"/>
    <col min="9733" max="9733" width="26" style="127" bestFit="1" customWidth="1"/>
    <col min="9734" max="9734" width="29.28515625" style="127" bestFit="1" customWidth="1"/>
    <col min="9735" max="9735" width="11.42578125" style="127" customWidth="1"/>
    <col min="9736" max="9736" width="8.42578125" style="127" customWidth="1"/>
    <col min="9737" max="9737" width="9.140625" style="127"/>
    <col min="9738" max="9738" width="9.7109375" style="127" customWidth="1"/>
    <col min="9739" max="9739" width="10.28515625" style="127" bestFit="1" customWidth="1"/>
    <col min="9740" max="9743" width="9.140625" style="127"/>
    <col min="9744" max="9744" width="10.7109375" style="127" customWidth="1"/>
    <col min="9745" max="9745" width="8.85546875" style="127" customWidth="1"/>
    <col min="9746" max="9747" width="0" style="127" hidden="1" customWidth="1"/>
    <col min="9748" max="9749" width="9.85546875" style="127" bestFit="1" customWidth="1"/>
    <col min="9750" max="9750" width="0" style="127" hidden="1" customWidth="1"/>
    <col min="9751" max="9751" width="16.5703125" style="127" bestFit="1" customWidth="1"/>
    <col min="9752" max="9752" width="12.140625" style="127" bestFit="1" customWidth="1"/>
    <col min="9753" max="9753" width="16.7109375" style="127" bestFit="1" customWidth="1"/>
    <col min="9754" max="9754" width="18.5703125" style="127" bestFit="1" customWidth="1"/>
    <col min="9755" max="9984" width="9.140625" style="127"/>
    <col min="9985" max="9985" width="8.85546875" style="127" customWidth="1"/>
    <col min="9986" max="9987" width="18.7109375" style="127" customWidth="1"/>
    <col min="9988" max="9988" width="49" style="127" bestFit="1" customWidth="1"/>
    <col min="9989" max="9989" width="26" style="127" bestFit="1" customWidth="1"/>
    <col min="9990" max="9990" width="29.28515625" style="127" bestFit="1" customWidth="1"/>
    <col min="9991" max="9991" width="11.42578125" style="127" customWidth="1"/>
    <col min="9992" max="9992" width="8.42578125" style="127" customWidth="1"/>
    <col min="9993" max="9993" width="9.140625" style="127"/>
    <col min="9994" max="9994" width="9.7109375" style="127" customWidth="1"/>
    <col min="9995" max="9995" width="10.28515625" style="127" bestFit="1" customWidth="1"/>
    <col min="9996" max="9999" width="9.140625" style="127"/>
    <col min="10000" max="10000" width="10.7109375" style="127" customWidth="1"/>
    <col min="10001" max="10001" width="8.85546875" style="127" customWidth="1"/>
    <col min="10002" max="10003" width="0" style="127" hidden="1" customWidth="1"/>
    <col min="10004" max="10005" width="9.85546875" style="127" bestFit="1" customWidth="1"/>
    <col min="10006" max="10006" width="0" style="127" hidden="1" customWidth="1"/>
    <col min="10007" max="10007" width="16.5703125" style="127" bestFit="1" customWidth="1"/>
    <col min="10008" max="10008" width="12.140625" style="127" bestFit="1" customWidth="1"/>
    <col min="10009" max="10009" width="16.7109375" style="127" bestFit="1" customWidth="1"/>
    <col min="10010" max="10010" width="18.5703125" style="127" bestFit="1" customWidth="1"/>
    <col min="10011" max="10240" width="9.140625" style="127"/>
    <col min="10241" max="10241" width="8.85546875" style="127" customWidth="1"/>
    <col min="10242" max="10243" width="18.7109375" style="127" customWidth="1"/>
    <col min="10244" max="10244" width="49" style="127" bestFit="1" customWidth="1"/>
    <col min="10245" max="10245" width="26" style="127" bestFit="1" customWidth="1"/>
    <col min="10246" max="10246" width="29.28515625" style="127" bestFit="1" customWidth="1"/>
    <col min="10247" max="10247" width="11.42578125" style="127" customWidth="1"/>
    <col min="10248" max="10248" width="8.42578125" style="127" customWidth="1"/>
    <col min="10249" max="10249" width="9.140625" style="127"/>
    <col min="10250" max="10250" width="9.7109375" style="127" customWidth="1"/>
    <col min="10251" max="10251" width="10.28515625" style="127" bestFit="1" customWidth="1"/>
    <col min="10252" max="10255" width="9.140625" style="127"/>
    <col min="10256" max="10256" width="10.7109375" style="127" customWidth="1"/>
    <col min="10257" max="10257" width="8.85546875" style="127" customWidth="1"/>
    <col min="10258" max="10259" width="0" style="127" hidden="1" customWidth="1"/>
    <col min="10260" max="10261" width="9.85546875" style="127" bestFit="1" customWidth="1"/>
    <col min="10262" max="10262" width="0" style="127" hidden="1" customWidth="1"/>
    <col min="10263" max="10263" width="16.5703125" style="127" bestFit="1" customWidth="1"/>
    <col min="10264" max="10264" width="12.140625" style="127" bestFit="1" customWidth="1"/>
    <col min="10265" max="10265" width="16.7109375" style="127" bestFit="1" customWidth="1"/>
    <col min="10266" max="10266" width="18.5703125" style="127" bestFit="1" customWidth="1"/>
    <col min="10267" max="10496" width="9.140625" style="127"/>
    <col min="10497" max="10497" width="8.85546875" style="127" customWidth="1"/>
    <col min="10498" max="10499" width="18.7109375" style="127" customWidth="1"/>
    <col min="10500" max="10500" width="49" style="127" bestFit="1" customWidth="1"/>
    <col min="10501" max="10501" width="26" style="127" bestFit="1" customWidth="1"/>
    <col min="10502" max="10502" width="29.28515625" style="127" bestFit="1" customWidth="1"/>
    <col min="10503" max="10503" width="11.42578125" style="127" customWidth="1"/>
    <col min="10504" max="10504" width="8.42578125" style="127" customWidth="1"/>
    <col min="10505" max="10505" width="9.140625" style="127"/>
    <col min="10506" max="10506" width="9.7109375" style="127" customWidth="1"/>
    <col min="10507" max="10507" width="10.28515625" style="127" bestFit="1" customWidth="1"/>
    <col min="10508" max="10511" width="9.140625" style="127"/>
    <col min="10512" max="10512" width="10.7109375" style="127" customWidth="1"/>
    <col min="10513" max="10513" width="8.85546875" style="127" customWidth="1"/>
    <col min="10514" max="10515" width="0" style="127" hidden="1" customWidth="1"/>
    <col min="10516" max="10517" width="9.85546875" style="127" bestFit="1" customWidth="1"/>
    <col min="10518" max="10518" width="0" style="127" hidden="1" customWidth="1"/>
    <col min="10519" max="10519" width="16.5703125" style="127" bestFit="1" customWidth="1"/>
    <col min="10520" max="10520" width="12.140625" style="127" bestFit="1" customWidth="1"/>
    <col min="10521" max="10521" width="16.7109375" style="127" bestFit="1" customWidth="1"/>
    <col min="10522" max="10522" width="18.5703125" style="127" bestFit="1" customWidth="1"/>
    <col min="10523" max="10752" width="9.140625" style="127"/>
    <col min="10753" max="10753" width="8.85546875" style="127" customWidth="1"/>
    <col min="10754" max="10755" width="18.7109375" style="127" customWidth="1"/>
    <col min="10756" max="10756" width="49" style="127" bestFit="1" customWidth="1"/>
    <col min="10757" max="10757" width="26" style="127" bestFit="1" customWidth="1"/>
    <col min="10758" max="10758" width="29.28515625" style="127" bestFit="1" customWidth="1"/>
    <col min="10759" max="10759" width="11.42578125" style="127" customWidth="1"/>
    <col min="10760" max="10760" width="8.42578125" style="127" customWidth="1"/>
    <col min="10761" max="10761" width="9.140625" style="127"/>
    <col min="10762" max="10762" width="9.7109375" style="127" customWidth="1"/>
    <col min="10763" max="10763" width="10.28515625" style="127" bestFit="1" customWidth="1"/>
    <col min="10764" max="10767" width="9.140625" style="127"/>
    <col min="10768" max="10768" width="10.7109375" style="127" customWidth="1"/>
    <col min="10769" max="10769" width="8.85546875" style="127" customWidth="1"/>
    <col min="10770" max="10771" width="0" style="127" hidden="1" customWidth="1"/>
    <col min="10772" max="10773" width="9.85546875" style="127" bestFit="1" customWidth="1"/>
    <col min="10774" max="10774" width="0" style="127" hidden="1" customWidth="1"/>
    <col min="10775" max="10775" width="16.5703125" style="127" bestFit="1" customWidth="1"/>
    <col min="10776" max="10776" width="12.140625" style="127" bestFit="1" customWidth="1"/>
    <col min="10777" max="10777" width="16.7109375" style="127" bestFit="1" customWidth="1"/>
    <col min="10778" max="10778" width="18.5703125" style="127" bestFit="1" customWidth="1"/>
    <col min="10779" max="11008" width="9.140625" style="127"/>
    <col min="11009" max="11009" width="8.85546875" style="127" customWidth="1"/>
    <col min="11010" max="11011" width="18.7109375" style="127" customWidth="1"/>
    <col min="11012" max="11012" width="49" style="127" bestFit="1" customWidth="1"/>
    <col min="11013" max="11013" width="26" style="127" bestFit="1" customWidth="1"/>
    <col min="11014" max="11014" width="29.28515625" style="127" bestFit="1" customWidth="1"/>
    <col min="11015" max="11015" width="11.42578125" style="127" customWidth="1"/>
    <col min="11016" max="11016" width="8.42578125" style="127" customWidth="1"/>
    <col min="11017" max="11017" width="9.140625" style="127"/>
    <col min="11018" max="11018" width="9.7109375" style="127" customWidth="1"/>
    <col min="11019" max="11019" width="10.28515625" style="127" bestFit="1" customWidth="1"/>
    <col min="11020" max="11023" width="9.140625" style="127"/>
    <col min="11024" max="11024" width="10.7109375" style="127" customWidth="1"/>
    <col min="11025" max="11025" width="8.85546875" style="127" customWidth="1"/>
    <col min="11026" max="11027" width="0" style="127" hidden="1" customWidth="1"/>
    <col min="11028" max="11029" width="9.85546875" style="127" bestFit="1" customWidth="1"/>
    <col min="11030" max="11030" width="0" style="127" hidden="1" customWidth="1"/>
    <col min="11031" max="11031" width="16.5703125" style="127" bestFit="1" customWidth="1"/>
    <col min="11032" max="11032" width="12.140625" style="127" bestFit="1" customWidth="1"/>
    <col min="11033" max="11033" width="16.7109375" style="127" bestFit="1" customWidth="1"/>
    <col min="11034" max="11034" width="18.5703125" style="127" bestFit="1" customWidth="1"/>
    <col min="11035" max="11264" width="9.140625" style="127"/>
    <col min="11265" max="11265" width="8.85546875" style="127" customWidth="1"/>
    <col min="11266" max="11267" width="18.7109375" style="127" customWidth="1"/>
    <col min="11268" max="11268" width="49" style="127" bestFit="1" customWidth="1"/>
    <col min="11269" max="11269" width="26" style="127" bestFit="1" customWidth="1"/>
    <col min="11270" max="11270" width="29.28515625" style="127" bestFit="1" customWidth="1"/>
    <col min="11271" max="11271" width="11.42578125" style="127" customWidth="1"/>
    <col min="11272" max="11272" width="8.42578125" style="127" customWidth="1"/>
    <col min="11273" max="11273" width="9.140625" style="127"/>
    <col min="11274" max="11274" width="9.7109375" style="127" customWidth="1"/>
    <col min="11275" max="11275" width="10.28515625" style="127" bestFit="1" customWidth="1"/>
    <col min="11276" max="11279" width="9.140625" style="127"/>
    <col min="11280" max="11280" width="10.7109375" style="127" customWidth="1"/>
    <col min="11281" max="11281" width="8.85546875" style="127" customWidth="1"/>
    <col min="11282" max="11283" width="0" style="127" hidden="1" customWidth="1"/>
    <col min="11284" max="11285" width="9.85546875" style="127" bestFit="1" customWidth="1"/>
    <col min="11286" max="11286" width="0" style="127" hidden="1" customWidth="1"/>
    <col min="11287" max="11287" width="16.5703125" style="127" bestFit="1" customWidth="1"/>
    <col min="11288" max="11288" width="12.140625" style="127" bestFit="1" customWidth="1"/>
    <col min="11289" max="11289" width="16.7109375" style="127" bestFit="1" customWidth="1"/>
    <col min="11290" max="11290" width="18.5703125" style="127" bestFit="1" customWidth="1"/>
    <col min="11291" max="11520" width="9.140625" style="127"/>
    <col min="11521" max="11521" width="8.85546875" style="127" customWidth="1"/>
    <col min="11522" max="11523" width="18.7109375" style="127" customWidth="1"/>
    <col min="11524" max="11524" width="49" style="127" bestFit="1" customWidth="1"/>
    <col min="11525" max="11525" width="26" style="127" bestFit="1" customWidth="1"/>
    <col min="11526" max="11526" width="29.28515625" style="127" bestFit="1" customWidth="1"/>
    <col min="11527" max="11527" width="11.42578125" style="127" customWidth="1"/>
    <col min="11528" max="11528" width="8.42578125" style="127" customWidth="1"/>
    <col min="11529" max="11529" width="9.140625" style="127"/>
    <col min="11530" max="11530" width="9.7109375" style="127" customWidth="1"/>
    <col min="11531" max="11531" width="10.28515625" style="127" bestFit="1" customWidth="1"/>
    <col min="11532" max="11535" width="9.140625" style="127"/>
    <col min="11536" max="11536" width="10.7109375" style="127" customWidth="1"/>
    <col min="11537" max="11537" width="8.85546875" style="127" customWidth="1"/>
    <col min="11538" max="11539" width="0" style="127" hidden="1" customWidth="1"/>
    <col min="11540" max="11541" width="9.85546875" style="127" bestFit="1" customWidth="1"/>
    <col min="11542" max="11542" width="0" style="127" hidden="1" customWidth="1"/>
    <col min="11543" max="11543" width="16.5703125" style="127" bestFit="1" customWidth="1"/>
    <col min="11544" max="11544" width="12.140625" style="127" bestFit="1" customWidth="1"/>
    <col min="11545" max="11545" width="16.7109375" style="127" bestFit="1" customWidth="1"/>
    <col min="11546" max="11546" width="18.5703125" style="127" bestFit="1" customWidth="1"/>
    <col min="11547" max="11776" width="9.140625" style="127"/>
    <col min="11777" max="11777" width="8.85546875" style="127" customWidth="1"/>
    <col min="11778" max="11779" width="18.7109375" style="127" customWidth="1"/>
    <col min="11780" max="11780" width="49" style="127" bestFit="1" customWidth="1"/>
    <col min="11781" max="11781" width="26" style="127" bestFit="1" customWidth="1"/>
    <col min="11782" max="11782" width="29.28515625" style="127" bestFit="1" customWidth="1"/>
    <col min="11783" max="11783" width="11.42578125" style="127" customWidth="1"/>
    <col min="11784" max="11784" width="8.42578125" style="127" customWidth="1"/>
    <col min="11785" max="11785" width="9.140625" style="127"/>
    <col min="11786" max="11786" width="9.7109375" style="127" customWidth="1"/>
    <col min="11787" max="11787" width="10.28515625" style="127" bestFit="1" customWidth="1"/>
    <col min="11788" max="11791" width="9.140625" style="127"/>
    <col min="11792" max="11792" width="10.7109375" style="127" customWidth="1"/>
    <col min="11793" max="11793" width="8.85546875" style="127" customWidth="1"/>
    <col min="11794" max="11795" width="0" style="127" hidden="1" customWidth="1"/>
    <col min="11796" max="11797" width="9.85546875" style="127" bestFit="1" customWidth="1"/>
    <col min="11798" max="11798" width="0" style="127" hidden="1" customWidth="1"/>
    <col min="11799" max="11799" width="16.5703125" style="127" bestFit="1" customWidth="1"/>
    <col min="11800" max="11800" width="12.140625" style="127" bestFit="1" customWidth="1"/>
    <col min="11801" max="11801" width="16.7109375" style="127" bestFit="1" customWidth="1"/>
    <col min="11802" max="11802" width="18.5703125" style="127" bestFit="1" customWidth="1"/>
    <col min="11803" max="12032" width="9.140625" style="127"/>
    <col min="12033" max="12033" width="8.85546875" style="127" customWidth="1"/>
    <col min="12034" max="12035" width="18.7109375" style="127" customWidth="1"/>
    <col min="12036" max="12036" width="49" style="127" bestFit="1" customWidth="1"/>
    <col min="12037" max="12037" width="26" style="127" bestFit="1" customWidth="1"/>
    <col min="12038" max="12038" width="29.28515625" style="127" bestFit="1" customWidth="1"/>
    <col min="12039" max="12039" width="11.42578125" style="127" customWidth="1"/>
    <col min="12040" max="12040" width="8.42578125" style="127" customWidth="1"/>
    <col min="12041" max="12041" width="9.140625" style="127"/>
    <col min="12042" max="12042" width="9.7109375" style="127" customWidth="1"/>
    <col min="12043" max="12043" width="10.28515625" style="127" bestFit="1" customWidth="1"/>
    <col min="12044" max="12047" width="9.140625" style="127"/>
    <col min="12048" max="12048" width="10.7109375" style="127" customWidth="1"/>
    <col min="12049" max="12049" width="8.85546875" style="127" customWidth="1"/>
    <col min="12050" max="12051" width="0" style="127" hidden="1" customWidth="1"/>
    <col min="12052" max="12053" width="9.85546875" style="127" bestFit="1" customWidth="1"/>
    <col min="12054" max="12054" width="0" style="127" hidden="1" customWidth="1"/>
    <col min="12055" max="12055" width="16.5703125" style="127" bestFit="1" customWidth="1"/>
    <col min="12056" max="12056" width="12.140625" style="127" bestFit="1" customWidth="1"/>
    <col min="12057" max="12057" width="16.7109375" style="127" bestFit="1" customWidth="1"/>
    <col min="12058" max="12058" width="18.5703125" style="127" bestFit="1" customWidth="1"/>
    <col min="12059" max="12288" width="9.140625" style="127"/>
    <col min="12289" max="12289" width="8.85546875" style="127" customWidth="1"/>
    <col min="12290" max="12291" width="18.7109375" style="127" customWidth="1"/>
    <col min="12292" max="12292" width="49" style="127" bestFit="1" customWidth="1"/>
    <col min="12293" max="12293" width="26" style="127" bestFit="1" customWidth="1"/>
    <col min="12294" max="12294" width="29.28515625" style="127" bestFit="1" customWidth="1"/>
    <col min="12295" max="12295" width="11.42578125" style="127" customWidth="1"/>
    <col min="12296" max="12296" width="8.42578125" style="127" customWidth="1"/>
    <col min="12297" max="12297" width="9.140625" style="127"/>
    <col min="12298" max="12298" width="9.7109375" style="127" customWidth="1"/>
    <col min="12299" max="12299" width="10.28515625" style="127" bestFit="1" customWidth="1"/>
    <col min="12300" max="12303" width="9.140625" style="127"/>
    <col min="12304" max="12304" width="10.7109375" style="127" customWidth="1"/>
    <col min="12305" max="12305" width="8.85546875" style="127" customWidth="1"/>
    <col min="12306" max="12307" width="0" style="127" hidden="1" customWidth="1"/>
    <col min="12308" max="12309" width="9.85546875" style="127" bestFit="1" customWidth="1"/>
    <col min="12310" max="12310" width="0" style="127" hidden="1" customWidth="1"/>
    <col min="12311" max="12311" width="16.5703125" style="127" bestFit="1" customWidth="1"/>
    <col min="12312" max="12312" width="12.140625" style="127" bestFit="1" customWidth="1"/>
    <col min="12313" max="12313" width="16.7109375" style="127" bestFit="1" customWidth="1"/>
    <col min="12314" max="12314" width="18.5703125" style="127" bestFit="1" customWidth="1"/>
    <col min="12315" max="12544" width="9.140625" style="127"/>
    <col min="12545" max="12545" width="8.85546875" style="127" customWidth="1"/>
    <col min="12546" max="12547" width="18.7109375" style="127" customWidth="1"/>
    <col min="12548" max="12548" width="49" style="127" bestFit="1" customWidth="1"/>
    <col min="12549" max="12549" width="26" style="127" bestFit="1" customWidth="1"/>
    <col min="12550" max="12550" width="29.28515625" style="127" bestFit="1" customWidth="1"/>
    <col min="12551" max="12551" width="11.42578125" style="127" customWidth="1"/>
    <col min="12552" max="12552" width="8.42578125" style="127" customWidth="1"/>
    <col min="12553" max="12553" width="9.140625" style="127"/>
    <col min="12554" max="12554" width="9.7109375" style="127" customWidth="1"/>
    <col min="12555" max="12555" width="10.28515625" style="127" bestFit="1" customWidth="1"/>
    <col min="12556" max="12559" width="9.140625" style="127"/>
    <col min="12560" max="12560" width="10.7109375" style="127" customWidth="1"/>
    <col min="12561" max="12561" width="8.85546875" style="127" customWidth="1"/>
    <col min="12562" max="12563" width="0" style="127" hidden="1" customWidth="1"/>
    <col min="12564" max="12565" width="9.85546875" style="127" bestFit="1" customWidth="1"/>
    <col min="12566" max="12566" width="0" style="127" hidden="1" customWidth="1"/>
    <col min="12567" max="12567" width="16.5703125" style="127" bestFit="1" customWidth="1"/>
    <col min="12568" max="12568" width="12.140625" style="127" bestFit="1" customWidth="1"/>
    <col min="12569" max="12569" width="16.7109375" style="127" bestFit="1" customWidth="1"/>
    <col min="12570" max="12570" width="18.5703125" style="127" bestFit="1" customWidth="1"/>
    <col min="12571" max="12800" width="9.140625" style="127"/>
    <col min="12801" max="12801" width="8.85546875" style="127" customWidth="1"/>
    <col min="12802" max="12803" width="18.7109375" style="127" customWidth="1"/>
    <col min="12804" max="12804" width="49" style="127" bestFit="1" customWidth="1"/>
    <col min="12805" max="12805" width="26" style="127" bestFit="1" customWidth="1"/>
    <col min="12806" max="12806" width="29.28515625" style="127" bestFit="1" customWidth="1"/>
    <col min="12807" max="12807" width="11.42578125" style="127" customWidth="1"/>
    <col min="12808" max="12808" width="8.42578125" style="127" customWidth="1"/>
    <col min="12809" max="12809" width="9.140625" style="127"/>
    <col min="12810" max="12810" width="9.7109375" style="127" customWidth="1"/>
    <col min="12811" max="12811" width="10.28515625" style="127" bestFit="1" customWidth="1"/>
    <col min="12812" max="12815" width="9.140625" style="127"/>
    <col min="12816" max="12816" width="10.7109375" style="127" customWidth="1"/>
    <col min="12817" max="12817" width="8.85546875" style="127" customWidth="1"/>
    <col min="12818" max="12819" width="0" style="127" hidden="1" customWidth="1"/>
    <col min="12820" max="12821" width="9.85546875" style="127" bestFit="1" customWidth="1"/>
    <col min="12822" max="12822" width="0" style="127" hidden="1" customWidth="1"/>
    <col min="12823" max="12823" width="16.5703125" style="127" bestFit="1" customWidth="1"/>
    <col min="12824" max="12824" width="12.140625" style="127" bestFit="1" customWidth="1"/>
    <col min="12825" max="12825" width="16.7109375" style="127" bestFit="1" customWidth="1"/>
    <col min="12826" max="12826" width="18.5703125" style="127" bestFit="1" customWidth="1"/>
    <col min="12827" max="13056" width="9.140625" style="127"/>
    <col min="13057" max="13057" width="8.85546875" style="127" customWidth="1"/>
    <col min="13058" max="13059" width="18.7109375" style="127" customWidth="1"/>
    <col min="13060" max="13060" width="49" style="127" bestFit="1" customWidth="1"/>
    <col min="13061" max="13061" width="26" style="127" bestFit="1" customWidth="1"/>
    <col min="13062" max="13062" width="29.28515625" style="127" bestFit="1" customWidth="1"/>
    <col min="13063" max="13063" width="11.42578125" style="127" customWidth="1"/>
    <col min="13064" max="13064" width="8.42578125" style="127" customWidth="1"/>
    <col min="13065" max="13065" width="9.140625" style="127"/>
    <col min="13066" max="13066" width="9.7109375" style="127" customWidth="1"/>
    <col min="13067" max="13067" width="10.28515625" style="127" bestFit="1" customWidth="1"/>
    <col min="13068" max="13071" width="9.140625" style="127"/>
    <col min="13072" max="13072" width="10.7109375" style="127" customWidth="1"/>
    <col min="13073" max="13073" width="8.85546875" style="127" customWidth="1"/>
    <col min="13074" max="13075" width="0" style="127" hidden="1" customWidth="1"/>
    <col min="13076" max="13077" width="9.85546875" style="127" bestFit="1" customWidth="1"/>
    <col min="13078" max="13078" width="0" style="127" hidden="1" customWidth="1"/>
    <col min="13079" max="13079" width="16.5703125" style="127" bestFit="1" customWidth="1"/>
    <col min="13080" max="13080" width="12.140625" style="127" bestFit="1" customWidth="1"/>
    <col min="13081" max="13081" width="16.7109375" style="127" bestFit="1" customWidth="1"/>
    <col min="13082" max="13082" width="18.5703125" style="127" bestFit="1" customWidth="1"/>
    <col min="13083" max="13312" width="9.140625" style="127"/>
    <col min="13313" max="13313" width="8.85546875" style="127" customWidth="1"/>
    <col min="13314" max="13315" width="18.7109375" style="127" customWidth="1"/>
    <col min="13316" max="13316" width="49" style="127" bestFit="1" customWidth="1"/>
    <col min="13317" max="13317" width="26" style="127" bestFit="1" customWidth="1"/>
    <col min="13318" max="13318" width="29.28515625" style="127" bestFit="1" customWidth="1"/>
    <col min="13319" max="13319" width="11.42578125" style="127" customWidth="1"/>
    <col min="13320" max="13320" width="8.42578125" style="127" customWidth="1"/>
    <col min="13321" max="13321" width="9.140625" style="127"/>
    <col min="13322" max="13322" width="9.7109375" style="127" customWidth="1"/>
    <col min="13323" max="13323" width="10.28515625" style="127" bestFit="1" customWidth="1"/>
    <col min="13324" max="13327" width="9.140625" style="127"/>
    <col min="13328" max="13328" width="10.7109375" style="127" customWidth="1"/>
    <col min="13329" max="13329" width="8.85546875" style="127" customWidth="1"/>
    <col min="13330" max="13331" width="0" style="127" hidden="1" customWidth="1"/>
    <col min="13332" max="13333" width="9.85546875" style="127" bestFit="1" customWidth="1"/>
    <col min="13334" max="13334" width="0" style="127" hidden="1" customWidth="1"/>
    <col min="13335" max="13335" width="16.5703125" style="127" bestFit="1" customWidth="1"/>
    <col min="13336" max="13336" width="12.140625" style="127" bestFit="1" customWidth="1"/>
    <col min="13337" max="13337" width="16.7109375" style="127" bestFit="1" customWidth="1"/>
    <col min="13338" max="13338" width="18.5703125" style="127" bestFit="1" customWidth="1"/>
    <col min="13339" max="13568" width="9.140625" style="127"/>
    <col min="13569" max="13569" width="8.85546875" style="127" customWidth="1"/>
    <col min="13570" max="13571" width="18.7109375" style="127" customWidth="1"/>
    <col min="13572" max="13572" width="49" style="127" bestFit="1" customWidth="1"/>
    <col min="13573" max="13573" width="26" style="127" bestFit="1" customWidth="1"/>
    <col min="13574" max="13574" width="29.28515625" style="127" bestFit="1" customWidth="1"/>
    <col min="13575" max="13575" width="11.42578125" style="127" customWidth="1"/>
    <col min="13576" max="13576" width="8.42578125" style="127" customWidth="1"/>
    <col min="13577" max="13577" width="9.140625" style="127"/>
    <col min="13578" max="13578" width="9.7109375" style="127" customWidth="1"/>
    <col min="13579" max="13579" width="10.28515625" style="127" bestFit="1" customWidth="1"/>
    <col min="13580" max="13583" width="9.140625" style="127"/>
    <col min="13584" max="13584" width="10.7109375" style="127" customWidth="1"/>
    <col min="13585" max="13585" width="8.85546875" style="127" customWidth="1"/>
    <col min="13586" max="13587" width="0" style="127" hidden="1" customWidth="1"/>
    <col min="13588" max="13589" width="9.85546875" style="127" bestFit="1" customWidth="1"/>
    <col min="13590" max="13590" width="0" style="127" hidden="1" customWidth="1"/>
    <col min="13591" max="13591" width="16.5703125" style="127" bestFit="1" customWidth="1"/>
    <col min="13592" max="13592" width="12.140625" style="127" bestFit="1" customWidth="1"/>
    <col min="13593" max="13593" width="16.7109375" style="127" bestFit="1" customWidth="1"/>
    <col min="13594" max="13594" width="18.5703125" style="127" bestFit="1" customWidth="1"/>
    <col min="13595" max="13824" width="9.140625" style="127"/>
    <col min="13825" max="13825" width="8.85546875" style="127" customWidth="1"/>
    <col min="13826" max="13827" width="18.7109375" style="127" customWidth="1"/>
    <col min="13828" max="13828" width="49" style="127" bestFit="1" customWidth="1"/>
    <col min="13829" max="13829" width="26" style="127" bestFit="1" customWidth="1"/>
    <col min="13830" max="13830" width="29.28515625" style="127" bestFit="1" customWidth="1"/>
    <col min="13831" max="13831" width="11.42578125" style="127" customWidth="1"/>
    <col min="13832" max="13832" width="8.42578125" style="127" customWidth="1"/>
    <col min="13833" max="13833" width="9.140625" style="127"/>
    <col min="13834" max="13834" width="9.7109375" style="127" customWidth="1"/>
    <col min="13835" max="13835" width="10.28515625" style="127" bestFit="1" customWidth="1"/>
    <col min="13836" max="13839" width="9.140625" style="127"/>
    <col min="13840" max="13840" width="10.7109375" style="127" customWidth="1"/>
    <col min="13841" max="13841" width="8.85546875" style="127" customWidth="1"/>
    <col min="13842" max="13843" width="0" style="127" hidden="1" customWidth="1"/>
    <col min="13844" max="13845" width="9.85546875" style="127" bestFit="1" customWidth="1"/>
    <col min="13846" max="13846" width="0" style="127" hidden="1" customWidth="1"/>
    <col min="13847" max="13847" width="16.5703125" style="127" bestFit="1" customWidth="1"/>
    <col min="13848" max="13848" width="12.140625" style="127" bestFit="1" customWidth="1"/>
    <col min="13849" max="13849" width="16.7109375" style="127" bestFit="1" customWidth="1"/>
    <col min="13850" max="13850" width="18.5703125" style="127" bestFit="1" customWidth="1"/>
    <col min="13851" max="14080" width="9.140625" style="127"/>
    <col min="14081" max="14081" width="8.85546875" style="127" customWidth="1"/>
    <col min="14082" max="14083" width="18.7109375" style="127" customWidth="1"/>
    <col min="14084" max="14084" width="49" style="127" bestFit="1" customWidth="1"/>
    <col min="14085" max="14085" width="26" style="127" bestFit="1" customWidth="1"/>
    <col min="14086" max="14086" width="29.28515625" style="127" bestFit="1" customWidth="1"/>
    <col min="14087" max="14087" width="11.42578125" style="127" customWidth="1"/>
    <col min="14088" max="14088" width="8.42578125" style="127" customWidth="1"/>
    <col min="14089" max="14089" width="9.140625" style="127"/>
    <col min="14090" max="14090" width="9.7109375" style="127" customWidth="1"/>
    <col min="14091" max="14091" width="10.28515625" style="127" bestFit="1" customWidth="1"/>
    <col min="14092" max="14095" width="9.140625" style="127"/>
    <col min="14096" max="14096" width="10.7109375" style="127" customWidth="1"/>
    <col min="14097" max="14097" width="8.85546875" style="127" customWidth="1"/>
    <col min="14098" max="14099" width="0" style="127" hidden="1" customWidth="1"/>
    <col min="14100" max="14101" width="9.85546875" style="127" bestFit="1" customWidth="1"/>
    <col min="14102" max="14102" width="0" style="127" hidden="1" customWidth="1"/>
    <col min="14103" max="14103" width="16.5703125" style="127" bestFit="1" customWidth="1"/>
    <col min="14104" max="14104" width="12.140625" style="127" bestFit="1" customWidth="1"/>
    <col min="14105" max="14105" width="16.7109375" style="127" bestFit="1" customWidth="1"/>
    <col min="14106" max="14106" width="18.5703125" style="127" bestFit="1" customWidth="1"/>
    <col min="14107" max="14336" width="9.140625" style="127"/>
    <col min="14337" max="14337" width="8.85546875" style="127" customWidth="1"/>
    <col min="14338" max="14339" width="18.7109375" style="127" customWidth="1"/>
    <col min="14340" max="14340" width="49" style="127" bestFit="1" customWidth="1"/>
    <col min="14341" max="14341" width="26" style="127" bestFit="1" customWidth="1"/>
    <col min="14342" max="14342" width="29.28515625" style="127" bestFit="1" customWidth="1"/>
    <col min="14343" max="14343" width="11.42578125" style="127" customWidth="1"/>
    <col min="14344" max="14344" width="8.42578125" style="127" customWidth="1"/>
    <col min="14345" max="14345" width="9.140625" style="127"/>
    <col min="14346" max="14346" width="9.7109375" style="127" customWidth="1"/>
    <col min="14347" max="14347" width="10.28515625" style="127" bestFit="1" customWidth="1"/>
    <col min="14348" max="14351" width="9.140625" style="127"/>
    <col min="14352" max="14352" width="10.7109375" style="127" customWidth="1"/>
    <col min="14353" max="14353" width="8.85546875" style="127" customWidth="1"/>
    <col min="14354" max="14355" width="0" style="127" hidden="1" customWidth="1"/>
    <col min="14356" max="14357" width="9.85546875" style="127" bestFit="1" customWidth="1"/>
    <col min="14358" max="14358" width="0" style="127" hidden="1" customWidth="1"/>
    <col min="14359" max="14359" width="16.5703125" style="127" bestFit="1" customWidth="1"/>
    <col min="14360" max="14360" width="12.140625" style="127" bestFit="1" customWidth="1"/>
    <col min="14361" max="14361" width="16.7109375" style="127" bestFit="1" customWidth="1"/>
    <col min="14362" max="14362" width="18.5703125" style="127" bestFit="1" customWidth="1"/>
    <col min="14363" max="14592" width="9.140625" style="127"/>
    <col min="14593" max="14593" width="8.85546875" style="127" customWidth="1"/>
    <col min="14594" max="14595" width="18.7109375" style="127" customWidth="1"/>
    <col min="14596" max="14596" width="49" style="127" bestFit="1" customWidth="1"/>
    <col min="14597" max="14597" width="26" style="127" bestFit="1" customWidth="1"/>
    <col min="14598" max="14598" width="29.28515625" style="127" bestFit="1" customWidth="1"/>
    <col min="14599" max="14599" width="11.42578125" style="127" customWidth="1"/>
    <col min="14600" max="14600" width="8.42578125" style="127" customWidth="1"/>
    <col min="14601" max="14601" width="9.140625" style="127"/>
    <col min="14602" max="14602" width="9.7109375" style="127" customWidth="1"/>
    <col min="14603" max="14603" width="10.28515625" style="127" bestFit="1" customWidth="1"/>
    <col min="14604" max="14607" width="9.140625" style="127"/>
    <col min="14608" max="14608" width="10.7109375" style="127" customWidth="1"/>
    <col min="14609" max="14609" width="8.85546875" style="127" customWidth="1"/>
    <col min="14610" max="14611" width="0" style="127" hidden="1" customWidth="1"/>
    <col min="14612" max="14613" width="9.85546875" style="127" bestFit="1" customWidth="1"/>
    <col min="14614" max="14614" width="0" style="127" hidden="1" customWidth="1"/>
    <col min="14615" max="14615" width="16.5703125" style="127" bestFit="1" customWidth="1"/>
    <col min="14616" max="14616" width="12.140625" style="127" bestFit="1" customWidth="1"/>
    <col min="14617" max="14617" width="16.7109375" style="127" bestFit="1" customWidth="1"/>
    <col min="14618" max="14618" width="18.5703125" style="127" bestFit="1" customWidth="1"/>
    <col min="14619" max="14848" width="9.140625" style="127"/>
    <col min="14849" max="14849" width="8.85546875" style="127" customWidth="1"/>
    <col min="14850" max="14851" width="18.7109375" style="127" customWidth="1"/>
    <col min="14852" max="14852" width="49" style="127" bestFit="1" customWidth="1"/>
    <col min="14853" max="14853" width="26" style="127" bestFit="1" customWidth="1"/>
    <col min="14854" max="14854" width="29.28515625" style="127" bestFit="1" customWidth="1"/>
    <col min="14855" max="14855" width="11.42578125" style="127" customWidth="1"/>
    <col min="14856" max="14856" width="8.42578125" style="127" customWidth="1"/>
    <col min="14857" max="14857" width="9.140625" style="127"/>
    <col min="14858" max="14858" width="9.7109375" style="127" customWidth="1"/>
    <col min="14859" max="14859" width="10.28515625" style="127" bestFit="1" customWidth="1"/>
    <col min="14860" max="14863" width="9.140625" style="127"/>
    <col min="14864" max="14864" width="10.7109375" style="127" customWidth="1"/>
    <col min="14865" max="14865" width="8.85546875" style="127" customWidth="1"/>
    <col min="14866" max="14867" width="0" style="127" hidden="1" customWidth="1"/>
    <col min="14868" max="14869" width="9.85546875" style="127" bestFit="1" customWidth="1"/>
    <col min="14870" max="14870" width="0" style="127" hidden="1" customWidth="1"/>
    <col min="14871" max="14871" width="16.5703125" style="127" bestFit="1" customWidth="1"/>
    <col min="14872" max="14872" width="12.140625" style="127" bestFit="1" customWidth="1"/>
    <col min="14873" max="14873" width="16.7109375" style="127" bestFit="1" customWidth="1"/>
    <col min="14874" max="14874" width="18.5703125" style="127" bestFit="1" customWidth="1"/>
    <col min="14875" max="15104" width="9.140625" style="127"/>
    <col min="15105" max="15105" width="8.85546875" style="127" customWidth="1"/>
    <col min="15106" max="15107" width="18.7109375" style="127" customWidth="1"/>
    <col min="15108" max="15108" width="49" style="127" bestFit="1" customWidth="1"/>
    <col min="15109" max="15109" width="26" style="127" bestFit="1" customWidth="1"/>
    <col min="15110" max="15110" width="29.28515625" style="127" bestFit="1" customWidth="1"/>
    <col min="15111" max="15111" width="11.42578125" style="127" customWidth="1"/>
    <col min="15112" max="15112" width="8.42578125" style="127" customWidth="1"/>
    <col min="15113" max="15113" width="9.140625" style="127"/>
    <col min="15114" max="15114" width="9.7109375" style="127" customWidth="1"/>
    <col min="15115" max="15115" width="10.28515625" style="127" bestFit="1" customWidth="1"/>
    <col min="15116" max="15119" width="9.140625" style="127"/>
    <col min="15120" max="15120" width="10.7109375" style="127" customWidth="1"/>
    <col min="15121" max="15121" width="8.85546875" style="127" customWidth="1"/>
    <col min="15122" max="15123" width="0" style="127" hidden="1" customWidth="1"/>
    <col min="15124" max="15125" width="9.85546875" style="127" bestFit="1" customWidth="1"/>
    <col min="15126" max="15126" width="0" style="127" hidden="1" customWidth="1"/>
    <col min="15127" max="15127" width="16.5703125" style="127" bestFit="1" customWidth="1"/>
    <col min="15128" max="15128" width="12.140625" style="127" bestFit="1" customWidth="1"/>
    <col min="15129" max="15129" width="16.7109375" style="127" bestFit="1" customWidth="1"/>
    <col min="15130" max="15130" width="18.5703125" style="127" bestFit="1" customWidth="1"/>
    <col min="15131" max="15360" width="9.140625" style="127"/>
    <col min="15361" max="15361" width="8.85546875" style="127" customWidth="1"/>
    <col min="15362" max="15363" width="18.7109375" style="127" customWidth="1"/>
    <col min="15364" max="15364" width="49" style="127" bestFit="1" customWidth="1"/>
    <col min="15365" max="15365" width="26" style="127" bestFit="1" customWidth="1"/>
    <col min="15366" max="15366" width="29.28515625" style="127" bestFit="1" customWidth="1"/>
    <col min="15367" max="15367" width="11.42578125" style="127" customWidth="1"/>
    <col min="15368" max="15368" width="8.42578125" style="127" customWidth="1"/>
    <col min="15369" max="15369" width="9.140625" style="127"/>
    <col min="15370" max="15370" width="9.7109375" style="127" customWidth="1"/>
    <col min="15371" max="15371" width="10.28515625" style="127" bestFit="1" customWidth="1"/>
    <col min="15372" max="15375" width="9.140625" style="127"/>
    <col min="15376" max="15376" width="10.7109375" style="127" customWidth="1"/>
    <col min="15377" max="15377" width="8.85546875" style="127" customWidth="1"/>
    <col min="15378" max="15379" width="0" style="127" hidden="1" customWidth="1"/>
    <col min="15380" max="15381" width="9.85546875" style="127" bestFit="1" customWidth="1"/>
    <col min="15382" max="15382" width="0" style="127" hidden="1" customWidth="1"/>
    <col min="15383" max="15383" width="16.5703125" style="127" bestFit="1" customWidth="1"/>
    <col min="15384" max="15384" width="12.140625" style="127" bestFit="1" customWidth="1"/>
    <col min="15385" max="15385" width="16.7109375" style="127" bestFit="1" customWidth="1"/>
    <col min="15386" max="15386" width="18.5703125" style="127" bestFit="1" customWidth="1"/>
    <col min="15387" max="15616" width="9.140625" style="127"/>
    <col min="15617" max="15617" width="8.85546875" style="127" customWidth="1"/>
    <col min="15618" max="15619" width="18.7109375" style="127" customWidth="1"/>
    <col min="15620" max="15620" width="49" style="127" bestFit="1" customWidth="1"/>
    <col min="15621" max="15621" width="26" style="127" bestFit="1" customWidth="1"/>
    <col min="15622" max="15622" width="29.28515625" style="127" bestFit="1" customWidth="1"/>
    <col min="15623" max="15623" width="11.42578125" style="127" customWidth="1"/>
    <col min="15624" max="15624" width="8.42578125" style="127" customWidth="1"/>
    <col min="15625" max="15625" width="9.140625" style="127"/>
    <col min="15626" max="15626" width="9.7109375" style="127" customWidth="1"/>
    <col min="15627" max="15627" width="10.28515625" style="127" bestFit="1" customWidth="1"/>
    <col min="15628" max="15631" width="9.140625" style="127"/>
    <col min="15632" max="15632" width="10.7109375" style="127" customWidth="1"/>
    <col min="15633" max="15633" width="8.85546875" style="127" customWidth="1"/>
    <col min="15634" max="15635" width="0" style="127" hidden="1" customWidth="1"/>
    <col min="15636" max="15637" width="9.85546875" style="127" bestFit="1" customWidth="1"/>
    <col min="15638" max="15638" width="0" style="127" hidden="1" customWidth="1"/>
    <col min="15639" max="15639" width="16.5703125" style="127" bestFit="1" customWidth="1"/>
    <col min="15640" max="15640" width="12.140625" style="127" bestFit="1" customWidth="1"/>
    <col min="15641" max="15641" width="16.7109375" style="127" bestFit="1" customWidth="1"/>
    <col min="15642" max="15642" width="18.5703125" style="127" bestFit="1" customWidth="1"/>
    <col min="15643" max="15872" width="9.140625" style="127"/>
    <col min="15873" max="15873" width="8.85546875" style="127" customWidth="1"/>
    <col min="15874" max="15875" width="18.7109375" style="127" customWidth="1"/>
    <col min="15876" max="15876" width="49" style="127" bestFit="1" customWidth="1"/>
    <col min="15877" max="15877" width="26" style="127" bestFit="1" customWidth="1"/>
    <col min="15878" max="15878" width="29.28515625" style="127" bestFit="1" customWidth="1"/>
    <col min="15879" max="15879" width="11.42578125" style="127" customWidth="1"/>
    <col min="15880" max="15880" width="8.42578125" style="127" customWidth="1"/>
    <col min="15881" max="15881" width="9.140625" style="127"/>
    <col min="15882" max="15882" width="9.7109375" style="127" customWidth="1"/>
    <col min="15883" max="15883" width="10.28515625" style="127" bestFit="1" customWidth="1"/>
    <col min="15884" max="15887" width="9.140625" style="127"/>
    <col min="15888" max="15888" width="10.7109375" style="127" customWidth="1"/>
    <col min="15889" max="15889" width="8.85546875" style="127" customWidth="1"/>
    <col min="15890" max="15891" width="0" style="127" hidden="1" customWidth="1"/>
    <col min="15892" max="15893" width="9.85546875" style="127" bestFit="1" customWidth="1"/>
    <col min="15894" max="15894" width="0" style="127" hidden="1" customWidth="1"/>
    <col min="15895" max="15895" width="16.5703125" style="127" bestFit="1" customWidth="1"/>
    <col min="15896" max="15896" width="12.140625" style="127" bestFit="1" customWidth="1"/>
    <col min="15897" max="15897" width="16.7109375" style="127" bestFit="1" customWidth="1"/>
    <col min="15898" max="15898" width="18.5703125" style="127" bestFit="1" customWidth="1"/>
    <col min="15899" max="16128" width="9.140625" style="127"/>
    <col min="16129" max="16129" width="8.85546875" style="127" customWidth="1"/>
    <col min="16130" max="16131" width="18.7109375" style="127" customWidth="1"/>
    <col min="16132" max="16132" width="49" style="127" bestFit="1" customWidth="1"/>
    <col min="16133" max="16133" width="26" style="127" bestFit="1" customWidth="1"/>
    <col min="16134" max="16134" width="29.28515625" style="127" bestFit="1" customWidth="1"/>
    <col min="16135" max="16135" width="11.42578125" style="127" customWidth="1"/>
    <col min="16136" max="16136" width="8.42578125" style="127" customWidth="1"/>
    <col min="16137" max="16137" width="9.140625" style="127"/>
    <col min="16138" max="16138" width="9.7109375" style="127" customWidth="1"/>
    <col min="16139" max="16139" width="10.28515625" style="127" bestFit="1" customWidth="1"/>
    <col min="16140" max="16143" width="9.140625" style="127"/>
    <col min="16144" max="16144" width="10.7109375" style="127" customWidth="1"/>
    <col min="16145" max="16145" width="8.85546875" style="127" customWidth="1"/>
    <col min="16146" max="16147" width="0" style="127" hidden="1" customWidth="1"/>
    <col min="16148" max="16149" width="9.85546875" style="127" bestFit="1" customWidth="1"/>
    <col min="16150" max="16150" width="0" style="127" hidden="1" customWidth="1"/>
    <col min="16151" max="16151" width="16.5703125" style="127" bestFit="1" customWidth="1"/>
    <col min="16152" max="16152" width="12.140625" style="127" bestFit="1" customWidth="1"/>
    <col min="16153" max="16153" width="16.7109375" style="127" bestFit="1" customWidth="1"/>
    <col min="16154" max="16154" width="18.5703125" style="127" bestFit="1" customWidth="1"/>
    <col min="16155" max="16384" width="9.140625" style="127"/>
  </cols>
  <sheetData>
    <row r="1" spans="1:30" ht="16.149999999999999" customHeight="1" x14ac:dyDescent="0.25">
      <c r="B1" s="128"/>
      <c r="C1" s="128"/>
      <c r="D1" s="129" t="s">
        <v>743</v>
      </c>
      <c r="E1" s="129"/>
      <c r="F1" s="129"/>
      <c r="G1" s="129"/>
      <c r="H1" s="129"/>
      <c r="I1" s="129"/>
      <c r="J1" s="130"/>
      <c r="K1" s="130"/>
      <c r="L1" s="129" t="s">
        <v>744</v>
      </c>
      <c r="M1" s="129" t="s">
        <v>745</v>
      </c>
      <c r="N1" s="129" t="s">
        <v>746</v>
      </c>
      <c r="O1" s="129" t="s">
        <v>747</v>
      </c>
      <c r="P1" s="129" t="s">
        <v>748</v>
      </c>
      <c r="Q1" s="129" t="s">
        <v>749</v>
      </c>
      <c r="R1" s="129" t="s">
        <v>750</v>
      </c>
      <c r="S1" s="129" t="s">
        <v>751</v>
      </c>
      <c r="T1" s="129" t="s">
        <v>752</v>
      </c>
      <c r="U1" s="129" t="s">
        <v>753</v>
      </c>
      <c r="V1" s="129" t="s">
        <v>754</v>
      </c>
      <c r="W1" s="129"/>
      <c r="X1" s="129"/>
      <c r="Y1" s="129"/>
      <c r="Z1" s="129"/>
      <c r="AA1" s="129"/>
      <c r="AB1" s="129"/>
      <c r="AC1" s="129"/>
      <c r="AD1" s="129"/>
    </row>
    <row r="2" spans="1:30" ht="16.149999999999999" customHeight="1" x14ac:dyDescent="0.25">
      <c r="B2" s="128"/>
      <c r="C2" s="128"/>
      <c r="D2" s="128" t="s">
        <v>755</v>
      </c>
      <c r="E2" s="131" t="s">
        <v>756</v>
      </c>
      <c r="F2" s="129"/>
      <c r="G2" s="129"/>
      <c r="H2" s="129"/>
      <c r="I2" s="129"/>
      <c r="J2" s="130"/>
      <c r="K2" s="132"/>
      <c r="L2" s="133">
        <f>L3/1000</f>
        <v>1.63</v>
      </c>
      <c r="M2" s="133">
        <f t="shared" ref="M2:V2" si="0">M3/1000</f>
        <v>1.63</v>
      </c>
      <c r="N2" s="133">
        <f t="shared" si="0"/>
        <v>1.63</v>
      </c>
      <c r="O2" s="133">
        <f t="shared" si="0"/>
        <v>1.63</v>
      </c>
      <c r="P2" s="133">
        <f t="shared" si="0"/>
        <v>1.63</v>
      </c>
      <c r="Q2" s="133">
        <f t="shared" si="0"/>
        <v>1.63</v>
      </c>
      <c r="R2" s="133">
        <f t="shared" si="0"/>
        <v>0</v>
      </c>
      <c r="S2" s="133">
        <f t="shared" si="0"/>
        <v>0</v>
      </c>
      <c r="T2" s="133">
        <f t="shared" si="0"/>
        <v>19.579999999999998</v>
      </c>
      <c r="U2" s="133">
        <f t="shared" si="0"/>
        <v>48.96</v>
      </c>
      <c r="V2" s="133">
        <f t="shared" si="0"/>
        <v>0</v>
      </c>
      <c r="W2" s="129"/>
      <c r="X2" s="129"/>
      <c r="Y2" s="129"/>
      <c r="Z2" s="129"/>
      <c r="AA2" s="129"/>
      <c r="AB2" s="134"/>
      <c r="AC2" s="134" t="s">
        <v>757</v>
      </c>
      <c r="AD2" s="134" t="s">
        <v>758</v>
      </c>
    </row>
    <row r="3" spans="1:30" ht="16.149999999999999" customHeight="1" x14ac:dyDescent="0.25">
      <c r="B3" s="128"/>
      <c r="C3" s="128"/>
      <c r="D3" s="128" t="s">
        <v>759</v>
      </c>
      <c r="E3" s="135" t="s">
        <v>760</v>
      </c>
      <c r="F3" s="129"/>
      <c r="G3" s="129"/>
      <c r="H3" s="129"/>
      <c r="I3" s="129"/>
      <c r="J3" s="136"/>
      <c r="K3" s="137" t="s">
        <v>761</v>
      </c>
      <c r="L3" s="138">
        <f t="shared" ref="L3:V3" si="1">SUMPRODUCT($K11:$K62,L11:L62)</f>
        <v>1632</v>
      </c>
      <c r="M3" s="138">
        <f t="shared" si="1"/>
        <v>1632</v>
      </c>
      <c r="N3" s="138">
        <f t="shared" si="1"/>
        <v>1632</v>
      </c>
      <c r="O3" s="138">
        <f t="shared" si="1"/>
        <v>1632</v>
      </c>
      <c r="P3" s="138">
        <f t="shared" si="1"/>
        <v>1632</v>
      </c>
      <c r="Q3" s="138">
        <f t="shared" si="1"/>
        <v>1632</v>
      </c>
      <c r="R3" s="138">
        <f t="shared" si="1"/>
        <v>0</v>
      </c>
      <c r="S3" s="138">
        <f t="shared" si="1"/>
        <v>0</v>
      </c>
      <c r="T3" s="138">
        <f t="shared" si="1"/>
        <v>19584</v>
      </c>
      <c r="U3" s="138">
        <f t="shared" si="1"/>
        <v>48960</v>
      </c>
      <c r="V3" s="138">
        <f t="shared" si="1"/>
        <v>0</v>
      </c>
      <c r="W3" s="129"/>
      <c r="X3" s="129"/>
      <c r="Y3" s="129"/>
      <c r="Z3" s="129"/>
      <c r="AA3" s="129"/>
      <c r="AB3" s="139">
        <v>701</v>
      </c>
      <c r="AC3" s="140" t="s">
        <v>744</v>
      </c>
      <c r="AD3" s="141">
        <v>8.1999999999999993</v>
      </c>
    </row>
    <row r="4" spans="1:30" ht="16.149999999999999" customHeight="1" x14ac:dyDescent="0.25">
      <c r="B4" s="128"/>
      <c r="C4" s="128"/>
      <c r="D4" s="128" t="s">
        <v>762</v>
      </c>
      <c r="E4" s="142"/>
      <c r="F4" s="142"/>
      <c r="G4" s="129"/>
      <c r="H4" s="129"/>
      <c r="I4" s="129"/>
      <c r="J4" s="130"/>
      <c r="K4" s="130" t="s">
        <v>763</v>
      </c>
      <c r="L4" s="143">
        <f>L8</f>
        <v>14</v>
      </c>
      <c r="M4" s="143">
        <f t="shared" ref="M4:U4" si="2">L4+M8</f>
        <v>23</v>
      </c>
      <c r="N4" s="143">
        <f t="shared" si="2"/>
        <v>36</v>
      </c>
      <c r="O4" s="143">
        <f t="shared" si="2"/>
        <v>49</v>
      </c>
      <c r="P4" s="143">
        <f t="shared" si="2"/>
        <v>57</v>
      </c>
      <c r="Q4" s="143">
        <f t="shared" si="2"/>
        <v>66</v>
      </c>
      <c r="R4" s="143">
        <f t="shared" si="2"/>
        <v>66</v>
      </c>
      <c r="S4" s="143">
        <f t="shared" si="2"/>
        <v>66</v>
      </c>
      <c r="T4" s="143">
        <f t="shared" si="2"/>
        <v>67</v>
      </c>
      <c r="U4" s="143">
        <f t="shared" si="2"/>
        <v>67</v>
      </c>
      <c r="V4" s="143">
        <f>V8</f>
        <v>0</v>
      </c>
      <c r="W4" s="129"/>
      <c r="X4" s="129"/>
      <c r="Y4" s="129"/>
      <c r="Z4" s="129"/>
      <c r="AA4" s="129"/>
      <c r="AB4" s="139">
        <v>716</v>
      </c>
      <c r="AC4" s="140" t="s">
        <v>744</v>
      </c>
      <c r="AD4" s="141">
        <v>8.1999999999999993</v>
      </c>
    </row>
    <row r="5" spans="1:30" ht="16.149999999999999" customHeight="1" x14ac:dyDescent="0.25">
      <c r="B5" s="128"/>
      <c r="C5" s="128"/>
      <c r="D5" s="128" t="s">
        <v>764</v>
      </c>
      <c r="E5" s="144"/>
      <c r="F5" s="144"/>
      <c r="G5" s="144"/>
      <c r="H5" s="129"/>
      <c r="I5" s="129"/>
      <c r="J5" s="314"/>
      <c r="K5" s="314"/>
      <c r="L5" s="146"/>
      <c r="M5" s="146"/>
      <c r="N5" s="146"/>
      <c r="O5" s="146"/>
      <c r="P5" s="146"/>
      <c r="Q5" s="146"/>
      <c r="R5" s="146"/>
      <c r="S5" s="146"/>
      <c r="T5" s="147" t="s">
        <v>765</v>
      </c>
      <c r="U5" s="146" t="s">
        <v>766</v>
      </c>
      <c r="V5" s="146"/>
      <c r="W5" s="129"/>
      <c r="X5" s="129"/>
      <c r="Y5" s="129"/>
      <c r="Z5" s="129"/>
      <c r="AA5" s="129"/>
      <c r="AB5" s="139">
        <v>391</v>
      </c>
      <c r="AC5" s="140" t="s">
        <v>744</v>
      </c>
      <c r="AD5" s="141">
        <v>7.4</v>
      </c>
    </row>
    <row r="6" spans="1:30" ht="16.149999999999999" customHeight="1" x14ac:dyDescent="0.25">
      <c r="B6" s="128"/>
      <c r="C6" s="128"/>
      <c r="D6" s="128" t="s">
        <v>767</v>
      </c>
      <c r="E6" s="129"/>
      <c r="F6" s="129"/>
      <c r="G6" s="129"/>
      <c r="H6" s="129"/>
      <c r="I6" s="129"/>
      <c r="J6" s="145"/>
      <c r="K6" s="145"/>
      <c r="L6" s="148">
        <f>SUM(L11:L62)</f>
        <v>34</v>
      </c>
      <c r="M6" s="148">
        <f t="shared" ref="M6:V6" si="3">SUM(M11:M62)</f>
        <v>34</v>
      </c>
      <c r="N6" s="148">
        <f t="shared" si="3"/>
        <v>34</v>
      </c>
      <c r="O6" s="148">
        <f t="shared" si="3"/>
        <v>34</v>
      </c>
      <c r="P6" s="148">
        <f t="shared" si="3"/>
        <v>34</v>
      </c>
      <c r="Q6" s="148">
        <f t="shared" si="3"/>
        <v>34</v>
      </c>
      <c r="R6" s="148">
        <f t="shared" si="3"/>
        <v>0</v>
      </c>
      <c r="S6" s="148">
        <f t="shared" si="3"/>
        <v>0</v>
      </c>
      <c r="T6" s="149">
        <f t="shared" si="3"/>
        <v>408</v>
      </c>
      <c r="U6" s="148">
        <f t="shared" si="3"/>
        <v>1020</v>
      </c>
      <c r="V6" s="148">
        <f t="shared" si="3"/>
        <v>0</v>
      </c>
      <c r="W6" s="129"/>
      <c r="X6" s="129"/>
      <c r="Y6" s="129" t="s">
        <v>768</v>
      </c>
      <c r="Z6" s="129"/>
      <c r="AA6" s="129"/>
      <c r="AB6" s="139">
        <v>405</v>
      </c>
      <c r="AC6" s="140" t="s">
        <v>744</v>
      </c>
      <c r="AD6" s="141">
        <v>7.4</v>
      </c>
    </row>
    <row r="7" spans="1:30" ht="16.149999999999999" customHeight="1" x14ac:dyDescent="0.25">
      <c r="B7" s="128"/>
      <c r="C7" s="128"/>
      <c r="D7" s="128" t="s">
        <v>769</v>
      </c>
      <c r="E7" s="129"/>
      <c r="F7" s="129"/>
      <c r="G7" s="129"/>
      <c r="H7" s="129"/>
      <c r="I7" s="129"/>
      <c r="J7" s="145"/>
      <c r="K7" s="145"/>
      <c r="L7" s="150" t="s">
        <v>744</v>
      </c>
      <c r="M7" s="150" t="s">
        <v>745</v>
      </c>
      <c r="N7" s="150" t="s">
        <v>746</v>
      </c>
      <c r="O7" s="150" t="s">
        <v>747</v>
      </c>
      <c r="P7" s="150" t="s">
        <v>748</v>
      </c>
      <c r="Q7" s="150" t="s">
        <v>749</v>
      </c>
      <c r="R7" s="150" t="s">
        <v>750</v>
      </c>
      <c r="S7" s="150" t="s">
        <v>751</v>
      </c>
      <c r="T7" s="151" t="s">
        <v>752</v>
      </c>
      <c r="U7" s="150" t="s">
        <v>753</v>
      </c>
      <c r="V7" s="150" t="s">
        <v>754</v>
      </c>
      <c r="W7" s="128"/>
      <c r="X7" s="128"/>
      <c r="Y7" s="152">
        <f>SUM(X11:X249)</f>
        <v>127296</v>
      </c>
      <c r="Z7" s="153">
        <f>SUM(Y7)/1000</f>
        <v>127.3</v>
      </c>
      <c r="AA7" s="129"/>
      <c r="AB7" s="140">
        <v>738</v>
      </c>
      <c r="AC7" s="140" t="s">
        <v>744</v>
      </c>
      <c r="AD7" s="141">
        <v>7.4</v>
      </c>
    </row>
    <row r="8" spans="1:30" ht="16.149999999999999" customHeight="1" x14ac:dyDescent="0.25">
      <c r="A8" s="154"/>
      <c r="B8" s="150"/>
      <c r="C8" s="150"/>
      <c r="D8" s="150"/>
      <c r="E8" s="148"/>
      <c r="F8" s="148"/>
      <c r="G8" s="148"/>
      <c r="H8" s="148"/>
      <c r="I8" s="155"/>
      <c r="J8" s="315" t="s">
        <v>770</v>
      </c>
      <c r="K8" s="316"/>
      <c r="L8" s="148">
        <v>14</v>
      </c>
      <c r="M8" s="148">
        <v>9</v>
      </c>
      <c r="N8" s="148">
        <v>13</v>
      </c>
      <c r="O8" s="148">
        <v>13</v>
      </c>
      <c r="P8" s="148">
        <v>8</v>
      </c>
      <c r="Q8" s="148">
        <v>9</v>
      </c>
      <c r="R8" s="148">
        <v>0</v>
      </c>
      <c r="S8" s="148">
        <v>0</v>
      </c>
      <c r="T8" s="149">
        <v>1</v>
      </c>
      <c r="U8" s="148">
        <f>COUNTIF($AC3:$AC248,U1)</f>
        <v>0</v>
      </c>
      <c r="V8" s="148">
        <f>COUNTIF($AC3:$AC248,V1)</f>
        <v>0</v>
      </c>
      <c r="W8" s="129"/>
      <c r="X8" s="129"/>
      <c r="Y8" s="129"/>
      <c r="Z8" s="129"/>
      <c r="AA8" s="129"/>
      <c r="AB8" s="140">
        <v>743</v>
      </c>
      <c r="AC8" s="140" t="s">
        <v>744</v>
      </c>
      <c r="AD8" s="141">
        <v>7.4</v>
      </c>
    </row>
    <row r="9" spans="1:30" ht="16.149999999999999" customHeight="1" x14ac:dyDescent="0.25">
      <c r="A9" s="154"/>
      <c r="B9" s="156"/>
      <c r="C9" s="156"/>
      <c r="D9" s="156"/>
      <c r="E9" s="157"/>
      <c r="F9" s="157"/>
      <c r="G9" s="157"/>
      <c r="H9" s="157"/>
      <c r="I9" s="155"/>
      <c r="J9" s="315" t="s">
        <v>771</v>
      </c>
      <c r="K9" s="316"/>
      <c r="L9" s="158"/>
      <c r="M9" s="158"/>
      <c r="N9" s="158"/>
      <c r="O9" s="158"/>
      <c r="P9" s="158"/>
      <c r="Q9" s="158"/>
      <c r="R9" s="158"/>
      <c r="S9" s="158"/>
      <c r="T9" s="159"/>
      <c r="U9" s="158"/>
      <c r="V9" s="158"/>
      <c r="W9" s="160" t="s">
        <v>772</v>
      </c>
      <c r="X9" s="160"/>
      <c r="Y9" s="160"/>
      <c r="Z9" s="160"/>
      <c r="AA9" s="160"/>
      <c r="AB9" s="139">
        <v>746</v>
      </c>
      <c r="AC9" s="140" t="s">
        <v>744</v>
      </c>
      <c r="AD9" s="141">
        <v>7.4</v>
      </c>
    </row>
    <row r="10" spans="1:30" ht="16.149999999999999" customHeight="1" x14ac:dyDescent="0.25">
      <c r="A10" s="161" t="s">
        <v>773</v>
      </c>
      <c r="B10" s="162" t="s">
        <v>774</v>
      </c>
      <c r="C10" s="162" t="s">
        <v>675</v>
      </c>
      <c r="D10" s="162" t="s">
        <v>775</v>
      </c>
      <c r="E10" s="162" t="s">
        <v>776</v>
      </c>
      <c r="F10" s="162" t="s">
        <v>777</v>
      </c>
      <c r="G10" s="162" t="s">
        <v>778</v>
      </c>
      <c r="H10" s="162" t="s">
        <v>779</v>
      </c>
      <c r="I10" s="162" t="s">
        <v>780</v>
      </c>
      <c r="J10" s="163" t="s">
        <v>781</v>
      </c>
      <c r="K10" s="163" t="s">
        <v>782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5" t="s">
        <v>783</v>
      </c>
      <c r="X10" s="165" t="s">
        <v>784</v>
      </c>
      <c r="Y10" s="166" t="s">
        <v>785</v>
      </c>
      <c r="Z10" s="166" t="s">
        <v>786</v>
      </c>
      <c r="AA10" s="167"/>
      <c r="AB10" s="139">
        <v>760</v>
      </c>
      <c r="AC10" s="140" t="s">
        <v>744</v>
      </c>
      <c r="AD10" s="141">
        <v>7.4</v>
      </c>
    </row>
    <row r="11" spans="1:30" ht="16.149999999999999" customHeight="1" x14ac:dyDescent="0.25">
      <c r="A11" s="168" t="s">
        <v>787</v>
      </c>
      <c r="B11" s="169"/>
      <c r="C11" s="170"/>
      <c r="D11" s="171" t="s">
        <v>788</v>
      </c>
      <c r="E11" s="148" t="s">
        <v>789</v>
      </c>
      <c r="F11" s="172" t="s">
        <v>790</v>
      </c>
      <c r="G11" s="148" t="s">
        <v>791</v>
      </c>
      <c r="H11" s="173" t="s">
        <v>792</v>
      </c>
      <c r="I11" s="174">
        <f>SUM(K11-J11)/K11</f>
        <v>0.73</v>
      </c>
      <c r="J11" s="175">
        <v>6.37</v>
      </c>
      <c r="K11" s="176">
        <v>24</v>
      </c>
      <c r="L11" s="150">
        <v>3</v>
      </c>
      <c r="M11" s="150">
        <v>3</v>
      </c>
      <c r="N11" s="150">
        <v>3</v>
      </c>
      <c r="O11" s="150">
        <v>3</v>
      </c>
      <c r="P11" s="150">
        <v>3</v>
      </c>
      <c r="Q11" s="150">
        <v>3</v>
      </c>
      <c r="R11" s="150"/>
      <c r="S11" s="177"/>
      <c r="T11" s="149">
        <v>36</v>
      </c>
      <c r="U11" s="148">
        <v>90</v>
      </c>
      <c r="V11" s="178"/>
      <c r="W11" s="179">
        <f>SUMPRODUCT(L$8:V$8,L11:V11)</f>
        <v>234</v>
      </c>
      <c r="X11" s="180">
        <f>K11*W11</f>
        <v>5616</v>
      </c>
      <c r="Y11" s="181">
        <f>W11+U11</f>
        <v>324</v>
      </c>
      <c r="Z11" s="182">
        <f>Y11*K11</f>
        <v>7776</v>
      </c>
      <c r="AA11" s="129"/>
      <c r="AB11" s="139">
        <v>768</v>
      </c>
      <c r="AC11" s="140" t="s">
        <v>744</v>
      </c>
      <c r="AD11" s="141">
        <v>7.4</v>
      </c>
    </row>
    <row r="12" spans="1:30" ht="16.149999999999999" customHeight="1" x14ac:dyDescent="0.25">
      <c r="A12" s="168" t="s">
        <v>787</v>
      </c>
      <c r="B12" s="169"/>
      <c r="C12" s="170"/>
      <c r="D12" s="171" t="s">
        <v>793</v>
      </c>
      <c r="E12" s="148" t="s">
        <v>789</v>
      </c>
      <c r="F12" s="172" t="s">
        <v>790</v>
      </c>
      <c r="G12" s="148" t="s">
        <v>791</v>
      </c>
      <c r="H12" s="173" t="s">
        <v>794</v>
      </c>
      <c r="I12" s="174">
        <f>SUM(K12-J12)/K12</f>
        <v>0.71</v>
      </c>
      <c r="J12" s="175">
        <v>5.84</v>
      </c>
      <c r="K12" s="176">
        <v>20</v>
      </c>
      <c r="L12" s="150">
        <v>3</v>
      </c>
      <c r="M12" s="150">
        <v>3</v>
      </c>
      <c r="N12" s="150">
        <v>3</v>
      </c>
      <c r="O12" s="150">
        <v>3</v>
      </c>
      <c r="P12" s="150">
        <v>3</v>
      </c>
      <c r="Q12" s="150">
        <v>3</v>
      </c>
      <c r="R12" s="150"/>
      <c r="S12" s="150"/>
      <c r="T12" s="149">
        <v>36</v>
      </c>
      <c r="U12" s="148">
        <v>90</v>
      </c>
      <c r="V12" s="178"/>
      <c r="W12" s="179">
        <f t="shared" ref="W12:W62" si="4">SUMPRODUCT(L$8:V$8,L12:V12)</f>
        <v>234</v>
      </c>
      <c r="X12" s="180">
        <f>K12*W12</f>
        <v>4680</v>
      </c>
      <c r="Y12" s="181">
        <f t="shared" ref="Y12:Y24" si="5">W12+U12</f>
        <v>324</v>
      </c>
      <c r="Z12" s="182">
        <f t="shared" ref="Z12:Z62" si="6">Y12*K12</f>
        <v>6480</v>
      </c>
      <c r="AA12" s="129"/>
      <c r="AB12" s="140">
        <v>770</v>
      </c>
      <c r="AC12" s="140" t="s">
        <v>744</v>
      </c>
      <c r="AD12" s="141">
        <v>7.4</v>
      </c>
    </row>
    <row r="13" spans="1:30" ht="16.149999999999999" hidden="1" customHeight="1" x14ac:dyDescent="0.25">
      <c r="A13" s="168" t="s">
        <v>787</v>
      </c>
      <c r="B13" s="169"/>
      <c r="C13" s="170"/>
      <c r="D13" s="171" t="s">
        <v>795</v>
      </c>
      <c r="E13" s="148" t="s">
        <v>789</v>
      </c>
      <c r="F13" s="183"/>
      <c r="G13" s="148" t="s">
        <v>791</v>
      </c>
      <c r="H13" s="173" t="s">
        <v>796</v>
      </c>
      <c r="I13" s="174">
        <f t="shared" ref="I13:I58" si="7">SUM(K13-J13)/K13</f>
        <v>0.68</v>
      </c>
      <c r="J13" s="175">
        <v>4.79</v>
      </c>
      <c r="K13" s="176">
        <v>15</v>
      </c>
      <c r="L13" s="150"/>
      <c r="M13" s="150"/>
      <c r="N13" s="150"/>
      <c r="O13" s="150"/>
      <c r="P13" s="150"/>
      <c r="Q13" s="150"/>
      <c r="R13" s="150"/>
      <c r="S13" s="150"/>
      <c r="T13" s="151"/>
      <c r="U13" s="150"/>
      <c r="V13" s="150"/>
      <c r="W13" s="179">
        <f t="shared" si="4"/>
        <v>0</v>
      </c>
      <c r="X13" s="180">
        <f t="shared" ref="X13:X62" si="8">K13*W13</f>
        <v>0</v>
      </c>
      <c r="Y13" s="181">
        <f t="shared" si="5"/>
        <v>0</v>
      </c>
      <c r="Z13" s="182">
        <f t="shared" si="6"/>
        <v>0</v>
      </c>
      <c r="AA13" s="129"/>
      <c r="AB13" s="139">
        <v>779</v>
      </c>
      <c r="AC13" s="140" t="s">
        <v>744</v>
      </c>
      <c r="AD13" s="141">
        <v>7.4</v>
      </c>
    </row>
    <row r="14" spans="1:30" ht="16.149999999999999" hidden="1" customHeight="1" x14ac:dyDescent="0.25">
      <c r="A14" s="168" t="s">
        <v>787</v>
      </c>
      <c r="B14" s="169"/>
      <c r="C14" s="170"/>
      <c r="D14" s="171" t="s">
        <v>797</v>
      </c>
      <c r="E14" s="148" t="s">
        <v>789</v>
      </c>
      <c r="F14" s="172"/>
      <c r="G14" s="148" t="s">
        <v>791</v>
      </c>
      <c r="H14" s="173" t="s">
        <v>798</v>
      </c>
      <c r="I14" s="174">
        <f t="shared" si="7"/>
        <v>0.67</v>
      </c>
      <c r="J14" s="175">
        <v>5</v>
      </c>
      <c r="K14" s="176">
        <v>15</v>
      </c>
      <c r="L14" s="150"/>
      <c r="M14" s="150"/>
      <c r="N14" s="150"/>
      <c r="O14" s="150"/>
      <c r="P14" s="150"/>
      <c r="Q14" s="150"/>
      <c r="R14" s="150"/>
      <c r="S14" s="177"/>
      <c r="T14" s="151"/>
      <c r="U14" s="150"/>
      <c r="V14" s="150"/>
      <c r="W14" s="179">
        <f t="shared" si="4"/>
        <v>0</v>
      </c>
      <c r="X14" s="180">
        <f t="shared" si="8"/>
        <v>0</v>
      </c>
      <c r="Y14" s="181">
        <f t="shared" si="5"/>
        <v>0</v>
      </c>
      <c r="Z14" s="182">
        <f t="shared" si="6"/>
        <v>0</v>
      </c>
      <c r="AA14" s="129"/>
      <c r="AB14" s="140">
        <v>902</v>
      </c>
      <c r="AC14" s="140" t="s">
        <v>744</v>
      </c>
      <c r="AD14" s="141">
        <v>7.4</v>
      </c>
    </row>
    <row r="15" spans="1:30" ht="16.149999999999999" customHeight="1" x14ac:dyDescent="0.25">
      <c r="A15" s="168" t="s">
        <v>787</v>
      </c>
      <c r="B15" s="169"/>
      <c r="C15" s="184"/>
      <c r="D15" s="171" t="s">
        <v>799</v>
      </c>
      <c r="E15" s="148" t="s">
        <v>789</v>
      </c>
      <c r="F15" s="172" t="s">
        <v>790</v>
      </c>
      <c r="G15" s="148" t="s">
        <v>791</v>
      </c>
      <c r="H15" s="173" t="s">
        <v>800</v>
      </c>
      <c r="I15" s="174">
        <f t="shared" si="7"/>
        <v>0.7</v>
      </c>
      <c r="J15" s="175">
        <v>5.96</v>
      </c>
      <c r="K15" s="176">
        <v>20</v>
      </c>
      <c r="L15" s="150">
        <v>3</v>
      </c>
      <c r="M15" s="150">
        <v>3</v>
      </c>
      <c r="N15" s="150">
        <v>3</v>
      </c>
      <c r="O15" s="150">
        <v>3</v>
      </c>
      <c r="P15" s="150">
        <v>3</v>
      </c>
      <c r="Q15" s="150">
        <v>3</v>
      </c>
      <c r="R15" s="150"/>
      <c r="S15" s="150"/>
      <c r="T15" s="151">
        <v>36</v>
      </c>
      <c r="U15" s="150">
        <v>90</v>
      </c>
      <c r="V15" s="150"/>
      <c r="W15" s="179">
        <f t="shared" si="4"/>
        <v>234</v>
      </c>
      <c r="X15" s="180">
        <f t="shared" si="8"/>
        <v>4680</v>
      </c>
      <c r="Y15" s="181">
        <f t="shared" si="5"/>
        <v>324</v>
      </c>
      <c r="Z15" s="182">
        <f t="shared" si="6"/>
        <v>6480</v>
      </c>
      <c r="AA15" s="129"/>
      <c r="AB15" s="140">
        <v>218</v>
      </c>
      <c r="AC15" s="140" t="s">
        <v>744</v>
      </c>
      <c r="AD15" s="141">
        <v>6.7</v>
      </c>
    </row>
    <row r="16" spans="1:30" ht="16.149999999999999" customHeight="1" x14ac:dyDescent="0.25">
      <c r="A16" s="168" t="s">
        <v>787</v>
      </c>
      <c r="B16" s="169"/>
      <c r="C16" s="170"/>
      <c r="D16" s="171" t="s">
        <v>801</v>
      </c>
      <c r="E16" s="148" t="s">
        <v>789</v>
      </c>
      <c r="F16" s="172" t="s">
        <v>790</v>
      </c>
      <c r="G16" s="148" t="s">
        <v>791</v>
      </c>
      <c r="H16" s="173" t="s">
        <v>802</v>
      </c>
      <c r="I16" s="174">
        <f t="shared" si="7"/>
        <v>0.72</v>
      </c>
      <c r="J16" s="175">
        <v>8.44</v>
      </c>
      <c r="K16" s="176">
        <v>30</v>
      </c>
      <c r="L16" s="150">
        <v>3</v>
      </c>
      <c r="M16" s="150">
        <v>3</v>
      </c>
      <c r="N16" s="150">
        <v>3</v>
      </c>
      <c r="O16" s="150">
        <v>3</v>
      </c>
      <c r="P16" s="150">
        <v>3</v>
      </c>
      <c r="Q16" s="150">
        <v>3</v>
      </c>
      <c r="R16" s="150"/>
      <c r="S16" s="150"/>
      <c r="T16" s="151">
        <v>36</v>
      </c>
      <c r="U16" s="150">
        <v>90</v>
      </c>
      <c r="V16" s="150"/>
      <c r="W16" s="179">
        <f t="shared" si="4"/>
        <v>234</v>
      </c>
      <c r="X16" s="180">
        <f t="shared" si="8"/>
        <v>7020</v>
      </c>
      <c r="Y16" s="181">
        <f t="shared" si="5"/>
        <v>324</v>
      </c>
      <c r="Z16" s="182">
        <f t="shared" si="6"/>
        <v>9720</v>
      </c>
      <c r="AA16" s="129"/>
      <c r="AB16" s="140">
        <v>230</v>
      </c>
      <c r="AC16" s="140" t="s">
        <v>744</v>
      </c>
      <c r="AD16" s="141">
        <v>6.5</v>
      </c>
    </row>
    <row r="17" spans="1:30" ht="16.149999999999999" customHeight="1" x14ac:dyDescent="0.25">
      <c r="A17" s="168" t="s">
        <v>787</v>
      </c>
      <c r="B17" s="169"/>
      <c r="C17" s="170"/>
      <c r="D17" s="171" t="s">
        <v>803</v>
      </c>
      <c r="E17" s="148" t="s">
        <v>789</v>
      </c>
      <c r="F17" s="172" t="s">
        <v>790</v>
      </c>
      <c r="G17" s="148" t="s">
        <v>791</v>
      </c>
      <c r="H17" s="173" t="s">
        <v>804</v>
      </c>
      <c r="I17" s="174">
        <f t="shared" si="7"/>
        <v>0.72</v>
      </c>
      <c r="J17" s="175">
        <v>13.77</v>
      </c>
      <c r="K17" s="176">
        <v>50</v>
      </c>
      <c r="L17" s="150">
        <v>3</v>
      </c>
      <c r="M17" s="150">
        <v>3</v>
      </c>
      <c r="N17" s="150">
        <v>3</v>
      </c>
      <c r="O17" s="150">
        <v>3</v>
      </c>
      <c r="P17" s="150">
        <v>3</v>
      </c>
      <c r="Q17" s="150">
        <v>3</v>
      </c>
      <c r="R17" s="150"/>
      <c r="S17" s="185"/>
      <c r="T17" s="151">
        <v>36</v>
      </c>
      <c r="U17" s="150">
        <v>90</v>
      </c>
      <c r="V17" s="150"/>
      <c r="W17" s="179">
        <f t="shared" si="4"/>
        <v>234</v>
      </c>
      <c r="X17" s="180">
        <f t="shared" si="8"/>
        <v>11700</v>
      </c>
      <c r="Y17" s="181">
        <f t="shared" si="5"/>
        <v>324</v>
      </c>
      <c r="Z17" s="182">
        <f t="shared" si="6"/>
        <v>16200</v>
      </c>
      <c r="AA17" s="129"/>
      <c r="AB17" s="139">
        <v>704</v>
      </c>
      <c r="AC17" s="140" t="s">
        <v>744</v>
      </c>
      <c r="AD17" s="141">
        <v>6.5</v>
      </c>
    </row>
    <row r="18" spans="1:30" ht="16.149999999999999" customHeight="1" x14ac:dyDescent="0.25">
      <c r="A18" s="168" t="s">
        <v>787</v>
      </c>
      <c r="B18" s="169"/>
      <c r="C18" s="170"/>
      <c r="D18" s="171" t="s">
        <v>805</v>
      </c>
      <c r="E18" s="148" t="s">
        <v>789</v>
      </c>
      <c r="F18" s="183" t="s">
        <v>790</v>
      </c>
      <c r="G18" s="148" t="s">
        <v>791</v>
      </c>
      <c r="H18" s="173" t="s">
        <v>806</v>
      </c>
      <c r="I18" s="174">
        <f t="shared" si="7"/>
        <v>0.72</v>
      </c>
      <c r="J18" s="175">
        <v>22.02</v>
      </c>
      <c r="K18" s="176">
        <v>80</v>
      </c>
      <c r="L18" s="150">
        <v>3</v>
      </c>
      <c r="M18" s="150">
        <v>3</v>
      </c>
      <c r="N18" s="150">
        <v>3</v>
      </c>
      <c r="O18" s="150">
        <v>3</v>
      </c>
      <c r="P18" s="150">
        <v>3</v>
      </c>
      <c r="Q18" s="150">
        <v>3</v>
      </c>
      <c r="R18" s="150"/>
      <c r="S18" s="150"/>
      <c r="T18" s="151">
        <v>36</v>
      </c>
      <c r="U18" s="150">
        <v>90</v>
      </c>
      <c r="V18" s="150"/>
      <c r="W18" s="179">
        <f t="shared" si="4"/>
        <v>234</v>
      </c>
      <c r="X18" s="180">
        <f t="shared" si="8"/>
        <v>18720</v>
      </c>
      <c r="Y18" s="181">
        <f t="shared" si="5"/>
        <v>324</v>
      </c>
      <c r="Z18" s="182">
        <f t="shared" si="6"/>
        <v>25920</v>
      </c>
      <c r="AA18" s="129"/>
      <c r="AB18" s="139">
        <v>720</v>
      </c>
      <c r="AC18" s="140" t="s">
        <v>745</v>
      </c>
      <c r="AD18" s="141">
        <v>6.5</v>
      </c>
    </row>
    <row r="19" spans="1:30" ht="16.149999999999999" customHeight="1" x14ac:dyDescent="0.25">
      <c r="A19" s="168"/>
      <c r="B19" s="171"/>
      <c r="C19" s="186"/>
      <c r="D19" s="171"/>
      <c r="E19" s="148"/>
      <c r="F19" s="172"/>
      <c r="G19" s="148"/>
      <c r="H19" s="173"/>
      <c r="I19" s="174" t="e">
        <f t="shared" si="7"/>
        <v>#DIV/0!</v>
      </c>
      <c r="J19" s="187"/>
      <c r="K19" s="188"/>
      <c r="L19" s="150"/>
      <c r="M19" s="150"/>
      <c r="N19" s="150"/>
      <c r="O19" s="150"/>
      <c r="P19" s="150"/>
      <c r="Q19" s="150"/>
      <c r="R19" s="150"/>
      <c r="S19" s="150"/>
      <c r="T19" s="151"/>
      <c r="U19" s="150"/>
      <c r="V19" s="150"/>
      <c r="W19" s="179">
        <f t="shared" si="4"/>
        <v>0</v>
      </c>
      <c r="X19" s="180">
        <f t="shared" si="8"/>
        <v>0</v>
      </c>
      <c r="Y19" s="181">
        <f t="shared" si="5"/>
        <v>0</v>
      </c>
      <c r="Z19" s="182">
        <f t="shared" si="6"/>
        <v>0</v>
      </c>
      <c r="AA19" s="129"/>
      <c r="AB19" s="140">
        <v>740</v>
      </c>
      <c r="AC19" s="140" t="s">
        <v>745</v>
      </c>
      <c r="AD19" s="141">
        <v>6.5</v>
      </c>
    </row>
    <row r="20" spans="1:30" ht="16.149999999999999" customHeight="1" x14ac:dyDescent="0.25">
      <c r="A20" s="168" t="s">
        <v>787</v>
      </c>
      <c r="B20" s="169"/>
      <c r="C20" s="169"/>
      <c r="D20" s="171" t="s">
        <v>807</v>
      </c>
      <c r="E20" s="148" t="s">
        <v>808</v>
      </c>
      <c r="F20" s="172" t="s">
        <v>790</v>
      </c>
      <c r="G20" s="148">
        <v>2</v>
      </c>
      <c r="H20" s="173" t="s">
        <v>809</v>
      </c>
      <c r="I20" s="189">
        <f>SUM(K20-J20)/K20</f>
        <v>0.61</v>
      </c>
      <c r="J20" s="187">
        <v>35</v>
      </c>
      <c r="K20" s="188">
        <v>90</v>
      </c>
      <c r="L20" s="150">
        <v>4</v>
      </c>
      <c r="M20" s="150">
        <v>4</v>
      </c>
      <c r="N20" s="150">
        <v>4</v>
      </c>
      <c r="O20" s="150">
        <v>4</v>
      </c>
      <c r="P20" s="150">
        <v>4</v>
      </c>
      <c r="Q20" s="150">
        <v>4</v>
      </c>
      <c r="R20" s="150"/>
      <c r="S20" s="150"/>
      <c r="T20" s="151">
        <v>48</v>
      </c>
      <c r="U20" s="150">
        <v>120</v>
      </c>
      <c r="V20" s="178"/>
      <c r="W20" s="179">
        <f t="shared" si="4"/>
        <v>312</v>
      </c>
      <c r="X20" s="180">
        <f t="shared" si="8"/>
        <v>28080</v>
      </c>
      <c r="Y20" s="181">
        <f t="shared" si="5"/>
        <v>432</v>
      </c>
      <c r="Z20" s="182">
        <f t="shared" si="6"/>
        <v>38880</v>
      </c>
      <c r="AA20" s="129"/>
      <c r="AB20" s="139">
        <v>792</v>
      </c>
      <c r="AC20" s="140" t="s">
        <v>745</v>
      </c>
      <c r="AD20" s="141">
        <v>6.5</v>
      </c>
    </row>
    <row r="21" spans="1:30" ht="16.149999999999999" customHeight="1" x14ac:dyDescent="0.25">
      <c r="A21" s="168"/>
      <c r="B21" s="171"/>
      <c r="C21" s="171"/>
      <c r="D21" s="171"/>
      <c r="E21" s="148"/>
      <c r="F21" s="172"/>
      <c r="G21" s="148"/>
      <c r="H21" s="173"/>
      <c r="I21" s="189" t="e">
        <f t="shared" si="7"/>
        <v>#DIV/0!</v>
      </c>
      <c r="J21" s="187"/>
      <c r="K21" s="188"/>
      <c r="L21" s="150"/>
      <c r="M21" s="150"/>
      <c r="N21" s="150"/>
      <c r="O21" s="150"/>
      <c r="P21" s="150"/>
      <c r="Q21" s="150"/>
      <c r="R21" s="150"/>
      <c r="S21" s="150"/>
      <c r="T21" s="151"/>
      <c r="U21" s="150"/>
      <c r="V21" s="178"/>
      <c r="W21" s="179">
        <f t="shared" si="4"/>
        <v>0</v>
      </c>
      <c r="X21" s="180">
        <f t="shared" si="8"/>
        <v>0</v>
      </c>
      <c r="Y21" s="181">
        <f t="shared" si="5"/>
        <v>0</v>
      </c>
      <c r="Z21" s="182">
        <f t="shared" si="6"/>
        <v>0</v>
      </c>
      <c r="AA21" s="129"/>
      <c r="AB21" s="139">
        <v>216</v>
      </c>
      <c r="AC21" s="140" t="s">
        <v>745</v>
      </c>
      <c r="AD21" s="141">
        <v>6.4</v>
      </c>
    </row>
    <row r="22" spans="1:30" ht="16.149999999999999" customHeight="1" x14ac:dyDescent="0.25">
      <c r="A22" s="168" t="s">
        <v>787</v>
      </c>
      <c r="B22" s="169"/>
      <c r="C22" s="169"/>
      <c r="D22" s="171" t="s">
        <v>810</v>
      </c>
      <c r="E22" s="148" t="s">
        <v>811</v>
      </c>
      <c r="F22" s="172" t="s">
        <v>812</v>
      </c>
      <c r="G22" s="148">
        <v>4</v>
      </c>
      <c r="H22" s="173" t="s">
        <v>813</v>
      </c>
      <c r="I22" s="189">
        <f>SUM(K22-J22)/K22</f>
        <v>0.62</v>
      </c>
      <c r="J22" s="187">
        <v>19.25</v>
      </c>
      <c r="K22" s="188">
        <v>50</v>
      </c>
      <c r="L22" s="150">
        <v>4</v>
      </c>
      <c r="M22" s="150">
        <v>4</v>
      </c>
      <c r="N22" s="150">
        <v>4</v>
      </c>
      <c r="O22" s="150">
        <v>4</v>
      </c>
      <c r="P22" s="150">
        <v>4</v>
      </c>
      <c r="Q22" s="150">
        <v>4</v>
      </c>
      <c r="R22" s="150"/>
      <c r="S22" s="150"/>
      <c r="T22" s="151">
        <v>48</v>
      </c>
      <c r="U22" s="150">
        <v>120</v>
      </c>
      <c r="V22" s="178"/>
      <c r="W22" s="179">
        <f t="shared" si="4"/>
        <v>312</v>
      </c>
      <c r="X22" s="180">
        <f t="shared" si="8"/>
        <v>15600</v>
      </c>
      <c r="Y22" s="181">
        <f t="shared" si="5"/>
        <v>432</v>
      </c>
      <c r="Z22" s="182">
        <f t="shared" si="6"/>
        <v>21600</v>
      </c>
      <c r="AA22" s="129"/>
      <c r="AB22" s="139">
        <v>213</v>
      </c>
      <c r="AC22" s="140" t="s">
        <v>745</v>
      </c>
      <c r="AD22" s="141">
        <v>5.7</v>
      </c>
    </row>
    <row r="23" spans="1:30" ht="16.149999999999999" customHeight="1" x14ac:dyDescent="0.25">
      <c r="A23" s="168" t="s">
        <v>787</v>
      </c>
      <c r="B23" s="169"/>
      <c r="C23" s="169"/>
      <c r="D23" s="171" t="s">
        <v>810</v>
      </c>
      <c r="E23" s="148" t="s">
        <v>814</v>
      </c>
      <c r="F23" s="172" t="s">
        <v>815</v>
      </c>
      <c r="G23" s="148">
        <v>4</v>
      </c>
      <c r="H23" s="173" t="s">
        <v>813</v>
      </c>
      <c r="I23" s="189">
        <f>SUM(K23-J23)/K23</f>
        <v>0.62</v>
      </c>
      <c r="J23" s="187">
        <v>19.25</v>
      </c>
      <c r="K23" s="188">
        <v>50</v>
      </c>
      <c r="L23" s="150">
        <v>4</v>
      </c>
      <c r="M23" s="150">
        <v>4</v>
      </c>
      <c r="N23" s="150">
        <v>4</v>
      </c>
      <c r="O23" s="150">
        <v>4</v>
      </c>
      <c r="P23" s="150">
        <v>4</v>
      </c>
      <c r="Q23" s="150">
        <v>4</v>
      </c>
      <c r="R23" s="150"/>
      <c r="S23" s="150"/>
      <c r="T23" s="151">
        <v>48</v>
      </c>
      <c r="U23" s="150">
        <v>120</v>
      </c>
      <c r="V23" s="178"/>
      <c r="W23" s="179">
        <f t="shared" si="4"/>
        <v>312</v>
      </c>
      <c r="X23" s="180">
        <f t="shared" si="8"/>
        <v>15600</v>
      </c>
      <c r="Y23" s="181">
        <f t="shared" si="5"/>
        <v>432</v>
      </c>
      <c r="Z23" s="182">
        <f t="shared" si="6"/>
        <v>21600</v>
      </c>
      <c r="AA23" s="129"/>
      <c r="AB23" s="140">
        <v>353</v>
      </c>
      <c r="AC23" s="140" t="s">
        <v>745</v>
      </c>
      <c r="AD23" s="141">
        <v>5.7</v>
      </c>
    </row>
    <row r="24" spans="1:30" ht="16.149999999999999" customHeight="1" x14ac:dyDescent="0.25">
      <c r="A24" s="168" t="s">
        <v>787</v>
      </c>
      <c r="B24" s="169"/>
      <c r="C24" s="169"/>
      <c r="D24" s="171" t="s">
        <v>810</v>
      </c>
      <c r="E24" s="148" t="s">
        <v>816</v>
      </c>
      <c r="F24" s="172" t="s">
        <v>817</v>
      </c>
      <c r="G24" s="148">
        <v>4</v>
      </c>
      <c r="H24" s="173" t="s">
        <v>813</v>
      </c>
      <c r="I24" s="189">
        <f>SUM(K24-J24)/K24</f>
        <v>0.62</v>
      </c>
      <c r="J24" s="187">
        <v>19.25</v>
      </c>
      <c r="K24" s="188">
        <v>50</v>
      </c>
      <c r="L24" s="150">
        <v>4</v>
      </c>
      <c r="M24" s="150">
        <v>4</v>
      </c>
      <c r="N24" s="150">
        <v>4</v>
      </c>
      <c r="O24" s="150">
        <v>4</v>
      </c>
      <c r="P24" s="150">
        <v>4</v>
      </c>
      <c r="Q24" s="150">
        <v>4</v>
      </c>
      <c r="R24" s="150"/>
      <c r="S24" s="177"/>
      <c r="T24" s="151">
        <v>48</v>
      </c>
      <c r="U24" s="150">
        <v>120</v>
      </c>
      <c r="V24" s="178"/>
      <c r="W24" s="179">
        <f t="shared" si="4"/>
        <v>312</v>
      </c>
      <c r="X24" s="180">
        <f t="shared" si="8"/>
        <v>15600</v>
      </c>
      <c r="Y24" s="181">
        <f t="shared" si="5"/>
        <v>432</v>
      </c>
      <c r="Z24" s="182">
        <f t="shared" si="6"/>
        <v>21600</v>
      </c>
      <c r="AA24" s="129"/>
      <c r="AB24" s="139">
        <v>425</v>
      </c>
      <c r="AC24" s="140" t="s">
        <v>745</v>
      </c>
      <c r="AD24" s="141">
        <v>5.7</v>
      </c>
    </row>
    <row r="25" spans="1:30" ht="16.149999999999999" customHeight="1" x14ac:dyDescent="0.25">
      <c r="A25" s="168"/>
      <c r="B25" s="171"/>
      <c r="C25" s="171"/>
      <c r="D25" s="171"/>
      <c r="E25" s="148"/>
      <c r="F25" s="172"/>
      <c r="G25" s="148"/>
      <c r="H25" s="148"/>
      <c r="I25" s="189" t="e">
        <f t="shared" si="7"/>
        <v>#DIV/0!</v>
      </c>
      <c r="J25" s="187"/>
      <c r="K25" s="188"/>
      <c r="L25" s="177"/>
      <c r="M25" s="177"/>
      <c r="N25" s="177"/>
      <c r="O25" s="177"/>
      <c r="P25" s="177"/>
      <c r="Q25" s="177"/>
      <c r="R25" s="177"/>
      <c r="S25" s="177"/>
      <c r="T25" s="151"/>
      <c r="U25" s="150"/>
      <c r="V25" s="178"/>
      <c r="W25" s="179">
        <f t="shared" si="4"/>
        <v>0</v>
      </c>
      <c r="X25" s="180">
        <f t="shared" si="8"/>
        <v>0</v>
      </c>
      <c r="Y25" s="181">
        <f t="shared" ref="Y25:Y62" si="9">W25+T25</f>
        <v>0</v>
      </c>
      <c r="Z25" s="182">
        <f t="shared" si="6"/>
        <v>0</v>
      </c>
      <c r="AA25" s="129"/>
      <c r="AB25" s="140">
        <v>719</v>
      </c>
      <c r="AC25" s="140" t="s">
        <v>745</v>
      </c>
      <c r="AD25" s="141">
        <v>5.7</v>
      </c>
    </row>
    <row r="26" spans="1:30" ht="16.149999999999999" customHeight="1" x14ac:dyDescent="0.25">
      <c r="A26" s="168"/>
      <c r="B26" s="190"/>
      <c r="C26" s="190"/>
      <c r="D26" s="171"/>
      <c r="E26" s="148"/>
      <c r="F26" s="191"/>
      <c r="G26" s="148"/>
      <c r="H26" s="148"/>
      <c r="I26" s="174" t="e">
        <f t="shared" si="7"/>
        <v>#DIV/0!</v>
      </c>
      <c r="J26" s="187"/>
      <c r="K26" s="188"/>
      <c r="L26" s="150"/>
      <c r="M26" s="150"/>
      <c r="N26" s="150"/>
      <c r="O26" s="150"/>
      <c r="P26" s="150"/>
      <c r="Q26" s="150"/>
      <c r="R26" s="150"/>
      <c r="S26" s="177"/>
      <c r="T26" s="151"/>
      <c r="U26" s="150"/>
      <c r="V26" s="178"/>
      <c r="W26" s="179">
        <f t="shared" si="4"/>
        <v>0</v>
      </c>
      <c r="X26" s="180">
        <f t="shared" si="8"/>
        <v>0</v>
      </c>
      <c r="Y26" s="181">
        <f t="shared" si="9"/>
        <v>0</v>
      </c>
      <c r="Z26" s="182">
        <f t="shared" si="6"/>
        <v>0</v>
      </c>
      <c r="AA26" s="129"/>
      <c r="AB26" s="139">
        <v>774</v>
      </c>
      <c r="AC26" s="140" t="s">
        <v>745</v>
      </c>
      <c r="AD26" s="141">
        <v>5.7</v>
      </c>
    </row>
    <row r="27" spans="1:30" ht="16.149999999999999" customHeight="1" x14ac:dyDescent="0.25">
      <c r="A27" s="168"/>
      <c r="B27" s="171"/>
      <c r="C27" s="171"/>
      <c r="D27" s="171"/>
      <c r="E27" s="148"/>
      <c r="F27" s="172"/>
      <c r="G27" s="148"/>
      <c r="H27" s="148"/>
      <c r="I27" s="174" t="e">
        <f t="shared" si="7"/>
        <v>#DIV/0!</v>
      </c>
      <c r="J27" s="187"/>
      <c r="K27" s="188"/>
      <c r="L27" s="177"/>
      <c r="M27" s="177"/>
      <c r="N27" s="177"/>
      <c r="O27" s="177"/>
      <c r="P27" s="177"/>
      <c r="Q27" s="177"/>
      <c r="R27" s="177"/>
      <c r="S27" s="177"/>
      <c r="T27" s="151"/>
      <c r="U27" s="150"/>
      <c r="V27" s="178"/>
      <c r="W27" s="179">
        <f t="shared" si="4"/>
        <v>0</v>
      </c>
      <c r="X27" s="180">
        <f t="shared" si="8"/>
        <v>0</v>
      </c>
      <c r="Y27" s="181">
        <f t="shared" si="9"/>
        <v>0</v>
      </c>
      <c r="Z27" s="182">
        <f t="shared" si="6"/>
        <v>0</v>
      </c>
      <c r="AA27" s="129"/>
      <c r="AB27" s="140">
        <v>795</v>
      </c>
      <c r="AC27" s="140" t="s">
        <v>745</v>
      </c>
      <c r="AD27" s="141">
        <v>5.7</v>
      </c>
    </row>
    <row r="28" spans="1:30" ht="16.149999999999999" customHeight="1" x14ac:dyDescent="0.25">
      <c r="A28" s="168"/>
      <c r="B28" s="171"/>
      <c r="C28" s="171"/>
      <c r="D28" s="171"/>
      <c r="E28" s="148"/>
      <c r="F28" s="172"/>
      <c r="G28" s="173"/>
      <c r="H28" s="173"/>
      <c r="I28" s="174">
        <f t="shared" si="7"/>
        <v>0.66</v>
      </c>
      <c r="J28" s="175">
        <f>AVERAGE(J15:J26)</f>
        <v>17.87</v>
      </c>
      <c r="K28" s="188">
        <f>AVERAGE(K15:K26)</f>
        <v>52.5</v>
      </c>
      <c r="L28" s="177"/>
      <c r="M28" s="177"/>
      <c r="N28" s="177"/>
      <c r="O28" s="177"/>
      <c r="P28" s="177"/>
      <c r="Q28" s="177"/>
      <c r="R28" s="177"/>
      <c r="S28" s="177"/>
      <c r="T28" s="151"/>
      <c r="U28" s="150"/>
      <c r="V28" s="178"/>
      <c r="W28" s="179">
        <f t="shared" si="4"/>
        <v>0</v>
      </c>
      <c r="X28" s="180">
        <f t="shared" si="8"/>
        <v>0</v>
      </c>
      <c r="Y28" s="181">
        <f t="shared" si="9"/>
        <v>0</v>
      </c>
      <c r="Z28" s="182">
        <f t="shared" si="6"/>
        <v>0</v>
      </c>
      <c r="AA28" s="129"/>
      <c r="AB28" s="140">
        <v>796</v>
      </c>
      <c r="AC28" s="140" t="s">
        <v>745</v>
      </c>
      <c r="AD28" s="141">
        <v>5.7</v>
      </c>
    </row>
    <row r="29" spans="1:30" ht="16.149999999999999" customHeight="1" x14ac:dyDescent="0.25">
      <c r="A29" s="168"/>
      <c r="B29" s="171"/>
      <c r="C29" s="171"/>
      <c r="D29" s="171"/>
      <c r="E29" s="148"/>
      <c r="F29" s="172"/>
      <c r="G29" s="192"/>
      <c r="H29" s="192"/>
      <c r="I29" s="174" t="e">
        <f t="shared" si="7"/>
        <v>#DIV/0!</v>
      </c>
      <c r="J29" s="193"/>
      <c r="K29" s="193"/>
      <c r="L29" s="177"/>
      <c r="M29" s="177"/>
      <c r="N29" s="177"/>
      <c r="O29" s="194"/>
      <c r="P29" s="194"/>
      <c r="Q29" s="194"/>
      <c r="R29" s="194"/>
      <c r="S29" s="150"/>
      <c r="T29" s="151"/>
      <c r="U29" s="150"/>
      <c r="V29" s="178"/>
      <c r="W29" s="179">
        <f t="shared" si="4"/>
        <v>0</v>
      </c>
      <c r="X29" s="180">
        <f t="shared" si="8"/>
        <v>0</v>
      </c>
      <c r="Y29" s="181">
        <f t="shared" si="9"/>
        <v>0</v>
      </c>
      <c r="Z29" s="182">
        <f t="shared" si="6"/>
        <v>0</v>
      </c>
      <c r="AA29" s="129"/>
      <c r="AB29" s="140">
        <v>798</v>
      </c>
      <c r="AC29" s="140" t="s">
        <v>745</v>
      </c>
      <c r="AD29" s="141">
        <v>5.7</v>
      </c>
    </row>
    <row r="30" spans="1:30" ht="16.149999999999999" customHeight="1" x14ac:dyDescent="0.25">
      <c r="A30" s="168"/>
      <c r="B30" s="171"/>
      <c r="C30" s="171"/>
      <c r="D30" s="171"/>
      <c r="E30" s="148"/>
      <c r="F30" s="172"/>
      <c r="G30" s="192"/>
      <c r="H30" s="192"/>
      <c r="I30" s="174" t="e">
        <f t="shared" si="7"/>
        <v>#DIV/0!</v>
      </c>
      <c r="J30" s="193"/>
      <c r="K30" s="193"/>
      <c r="L30" s="177"/>
      <c r="M30" s="177"/>
      <c r="N30" s="177"/>
      <c r="O30" s="194"/>
      <c r="P30" s="194"/>
      <c r="Q30" s="194"/>
      <c r="R30" s="194"/>
      <c r="S30" s="150"/>
      <c r="T30" s="151"/>
      <c r="U30" s="150"/>
      <c r="V30" s="178"/>
      <c r="W30" s="179">
        <f t="shared" si="4"/>
        <v>0</v>
      </c>
      <c r="X30" s="180">
        <f t="shared" si="8"/>
        <v>0</v>
      </c>
      <c r="Y30" s="181">
        <f t="shared" si="9"/>
        <v>0</v>
      </c>
      <c r="Z30" s="182">
        <f t="shared" si="6"/>
        <v>0</v>
      </c>
      <c r="AA30" s="129"/>
      <c r="AB30" s="139">
        <v>915</v>
      </c>
      <c r="AC30" s="140" t="s">
        <v>745</v>
      </c>
      <c r="AD30" s="141">
        <v>5.7</v>
      </c>
    </row>
    <row r="31" spans="1:30" ht="16.149999999999999" customHeight="1" x14ac:dyDescent="0.25">
      <c r="A31" s="168"/>
      <c r="B31" s="172"/>
      <c r="C31" s="172"/>
      <c r="D31" s="171"/>
      <c r="E31" s="148"/>
      <c r="F31" s="172"/>
      <c r="G31" s="192"/>
      <c r="H31" s="192"/>
      <c r="I31" s="174" t="e">
        <f t="shared" si="7"/>
        <v>#DIV/0!</v>
      </c>
      <c r="J31" s="193"/>
      <c r="K31" s="193"/>
      <c r="L31" s="150"/>
      <c r="M31" s="150"/>
      <c r="N31" s="150"/>
      <c r="O31" s="150"/>
      <c r="P31" s="150"/>
      <c r="Q31" s="150"/>
      <c r="R31" s="150"/>
      <c r="S31" s="150"/>
      <c r="T31" s="151"/>
      <c r="U31" s="150"/>
      <c r="V31" s="150"/>
      <c r="W31" s="179">
        <f t="shared" si="4"/>
        <v>0</v>
      </c>
      <c r="X31" s="180">
        <f t="shared" si="8"/>
        <v>0</v>
      </c>
      <c r="Y31" s="181">
        <f t="shared" si="9"/>
        <v>0</v>
      </c>
      <c r="Z31" s="182">
        <f t="shared" si="6"/>
        <v>0</v>
      </c>
      <c r="AA31" s="129"/>
      <c r="AB31" s="139">
        <v>922</v>
      </c>
      <c r="AC31" s="140" t="s">
        <v>745</v>
      </c>
      <c r="AD31" s="141">
        <v>5.7</v>
      </c>
    </row>
    <row r="32" spans="1:30" ht="16.149999999999999" customHeight="1" x14ac:dyDescent="0.25">
      <c r="A32" s="195"/>
      <c r="B32" s="196"/>
      <c r="C32" s="196"/>
      <c r="D32" s="148"/>
      <c r="E32" s="148"/>
      <c r="F32" s="172"/>
      <c r="G32" s="192"/>
      <c r="H32" s="192"/>
      <c r="I32" s="174" t="e">
        <f t="shared" si="7"/>
        <v>#DIV/0!</v>
      </c>
      <c r="J32" s="193"/>
      <c r="K32" s="197"/>
      <c r="L32" s="150"/>
      <c r="M32" s="150"/>
      <c r="N32" s="150"/>
      <c r="O32" s="150"/>
      <c r="P32" s="150"/>
      <c r="Q32" s="150"/>
      <c r="R32" s="150"/>
      <c r="S32" s="150"/>
      <c r="T32" s="151"/>
      <c r="U32" s="150"/>
      <c r="V32" s="150"/>
      <c r="W32" s="179">
        <f t="shared" si="4"/>
        <v>0</v>
      </c>
      <c r="X32" s="180">
        <f t="shared" si="8"/>
        <v>0</v>
      </c>
      <c r="Y32" s="181">
        <f t="shared" si="9"/>
        <v>0</v>
      </c>
      <c r="Z32" s="182">
        <f t="shared" si="6"/>
        <v>0</v>
      </c>
      <c r="AA32" s="129"/>
      <c r="AB32" s="140">
        <v>235</v>
      </c>
      <c r="AC32" s="140" t="s">
        <v>745</v>
      </c>
      <c r="AD32" s="141">
        <v>5</v>
      </c>
    </row>
    <row r="33" spans="1:30" ht="16.149999999999999" customHeight="1" x14ac:dyDescent="0.25">
      <c r="A33" s="195"/>
      <c r="B33" s="196"/>
      <c r="C33" s="196"/>
      <c r="D33" s="148"/>
      <c r="E33" s="148"/>
      <c r="F33" s="198"/>
      <c r="G33" s="192"/>
      <c r="H33" s="192"/>
      <c r="I33" s="174" t="e">
        <f t="shared" si="7"/>
        <v>#DIV/0!</v>
      </c>
      <c r="J33" s="193"/>
      <c r="K33" s="197"/>
      <c r="L33" s="150"/>
      <c r="M33" s="150"/>
      <c r="N33" s="150"/>
      <c r="O33" s="150"/>
      <c r="P33" s="150"/>
      <c r="Q33" s="150"/>
      <c r="R33" s="150"/>
      <c r="S33" s="150"/>
      <c r="T33" s="151"/>
      <c r="U33" s="150"/>
      <c r="V33" s="150"/>
      <c r="W33" s="179">
        <f t="shared" si="4"/>
        <v>0</v>
      </c>
      <c r="X33" s="180">
        <f t="shared" si="8"/>
        <v>0</v>
      </c>
      <c r="Y33" s="181">
        <f t="shared" si="9"/>
        <v>0</v>
      </c>
      <c r="Z33" s="182">
        <f t="shared" si="6"/>
        <v>0</v>
      </c>
      <c r="AA33" s="129"/>
      <c r="AB33" s="139">
        <v>163</v>
      </c>
      <c r="AC33" s="140" t="s">
        <v>745</v>
      </c>
      <c r="AD33" s="141">
        <v>4.9000000000000004</v>
      </c>
    </row>
    <row r="34" spans="1:30" ht="16.149999999999999" customHeight="1" x14ac:dyDescent="0.25">
      <c r="A34" s="195"/>
      <c r="B34" s="172"/>
      <c r="C34" s="172"/>
      <c r="D34" s="148"/>
      <c r="E34" s="148"/>
      <c r="F34" s="198"/>
      <c r="G34" s="148"/>
      <c r="H34" s="165"/>
      <c r="I34" s="174" t="e">
        <f t="shared" si="7"/>
        <v>#DIV/0!</v>
      </c>
      <c r="J34" s="193"/>
      <c r="K34" s="193"/>
      <c r="L34" s="150"/>
      <c r="M34" s="150"/>
      <c r="N34" s="150"/>
      <c r="O34" s="150"/>
      <c r="P34" s="150"/>
      <c r="Q34" s="150"/>
      <c r="R34" s="150"/>
      <c r="S34" s="150"/>
      <c r="T34" s="151"/>
      <c r="U34" s="150"/>
      <c r="V34" s="150"/>
      <c r="W34" s="179">
        <f t="shared" si="4"/>
        <v>0</v>
      </c>
      <c r="X34" s="180">
        <f t="shared" si="8"/>
        <v>0</v>
      </c>
      <c r="Y34" s="181">
        <f t="shared" si="9"/>
        <v>0</v>
      </c>
      <c r="Z34" s="182">
        <f t="shared" si="6"/>
        <v>0</v>
      </c>
      <c r="AA34" s="129"/>
      <c r="AB34" s="139">
        <v>166</v>
      </c>
      <c r="AC34" s="140" t="s">
        <v>745</v>
      </c>
      <c r="AD34" s="141">
        <v>4.9000000000000004</v>
      </c>
    </row>
    <row r="35" spans="1:30" ht="16.149999999999999" customHeight="1" x14ac:dyDescent="0.25">
      <c r="A35" s="195"/>
      <c r="B35" s="172"/>
      <c r="C35" s="172"/>
      <c r="D35" s="148"/>
      <c r="E35" s="148"/>
      <c r="F35" s="198"/>
      <c r="G35" s="148"/>
      <c r="H35" s="165"/>
      <c r="I35" s="174" t="e">
        <f t="shared" si="7"/>
        <v>#DIV/0!</v>
      </c>
      <c r="J35" s="193"/>
      <c r="K35" s="193"/>
      <c r="L35" s="150"/>
      <c r="M35" s="150"/>
      <c r="N35" s="150"/>
      <c r="O35" s="150"/>
      <c r="P35" s="150"/>
      <c r="Q35" s="150"/>
      <c r="R35" s="150"/>
      <c r="S35" s="150"/>
      <c r="T35" s="151"/>
      <c r="U35" s="150"/>
      <c r="V35" s="150"/>
      <c r="W35" s="179">
        <f t="shared" si="4"/>
        <v>0</v>
      </c>
      <c r="X35" s="180">
        <f t="shared" si="8"/>
        <v>0</v>
      </c>
      <c r="Y35" s="181">
        <f t="shared" si="9"/>
        <v>0</v>
      </c>
      <c r="Z35" s="182">
        <f t="shared" si="6"/>
        <v>0</v>
      </c>
      <c r="AA35" s="129"/>
      <c r="AB35" s="140">
        <v>176</v>
      </c>
      <c r="AC35" s="140" t="s">
        <v>746</v>
      </c>
      <c r="AD35" s="141">
        <v>4.9000000000000004</v>
      </c>
    </row>
    <row r="36" spans="1:30" ht="16.149999999999999" customHeight="1" x14ac:dyDescent="0.25">
      <c r="A36" s="195"/>
      <c r="B36" s="172"/>
      <c r="C36" s="172"/>
      <c r="D36" s="148"/>
      <c r="E36" s="148"/>
      <c r="F36" s="198"/>
      <c r="G36" s="148"/>
      <c r="H36" s="165"/>
      <c r="I36" s="174" t="e">
        <f t="shared" si="7"/>
        <v>#DIV/0!</v>
      </c>
      <c r="J36" s="193"/>
      <c r="K36" s="193"/>
      <c r="L36" s="150"/>
      <c r="M36" s="150"/>
      <c r="N36" s="150"/>
      <c r="O36" s="150"/>
      <c r="P36" s="150"/>
      <c r="Q36" s="150"/>
      <c r="R36" s="150"/>
      <c r="S36" s="150"/>
      <c r="T36" s="151"/>
      <c r="U36" s="150"/>
      <c r="V36" s="150"/>
      <c r="W36" s="179">
        <f t="shared" si="4"/>
        <v>0</v>
      </c>
      <c r="X36" s="180">
        <f t="shared" si="8"/>
        <v>0</v>
      </c>
      <c r="Y36" s="181">
        <f t="shared" si="9"/>
        <v>0</v>
      </c>
      <c r="Z36" s="182">
        <f t="shared" si="6"/>
        <v>0</v>
      </c>
      <c r="AA36" s="129"/>
      <c r="AB36" s="140">
        <v>201</v>
      </c>
      <c r="AC36" s="140" t="s">
        <v>746</v>
      </c>
      <c r="AD36" s="141">
        <v>4.9000000000000004</v>
      </c>
    </row>
    <row r="37" spans="1:30" ht="16.149999999999999" customHeight="1" x14ac:dyDescent="0.25">
      <c r="A37" s="195"/>
      <c r="B37" s="172"/>
      <c r="C37" s="172"/>
      <c r="D37" s="148"/>
      <c r="E37" s="148"/>
      <c r="F37" s="198"/>
      <c r="G37" s="148"/>
      <c r="H37" s="165"/>
      <c r="I37" s="174" t="e">
        <f t="shared" si="7"/>
        <v>#DIV/0!</v>
      </c>
      <c r="J37" s="193"/>
      <c r="K37" s="193"/>
      <c r="L37" s="150"/>
      <c r="M37" s="150"/>
      <c r="N37" s="150"/>
      <c r="O37" s="150"/>
      <c r="P37" s="150"/>
      <c r="Q37" s="150"/>
      <c r="R37" s="150"/>
      <c r="S37" s="150"/>
      <c r="T37" s="151"/>
      <c r="U37" s="150"/>
      <c r="V37" s="150"/>
      <c r="W37" s="179">
        <f t="shared" si="4"/>
        <v>0</v>
      </c>
      <c r="X37" s="180">
        <f t="shared" si="8"/>
        <v>0</v>
      </c>
      <c r="Y37" s="181">
        <f t="shared" si="9"/>
        <v>0</v>
      </c>
      <c r="Z37" s="182">
        <f t="shared" si="6"/>
        <v>0</v>
      </c>
      <c r="AA37" s="129"/>
      <c r="AB37" s="140">
        <v>229</v>
      </c>
      <c r="AC37" s="140" t="s">
        <v>746</v>
      </c>
      <c r="AD37" s="141">
        <v>4.9000000000000004</v>
      </c>
    </row>
    <row r="38" spans="1:30" ht="16.149999999999999" customHeight="1" x14ac:dyDescent="0.25">
      <c r="A38" s="195"/>
      <c r="B38" s="196"/>
      <c r="C38" s="196"/>
      <c r="D38" s="148"/>
      <c r="E38" s="148"/>
      <c r="F38" s="198"/>
      <c r="G38" s="148"/>
      <c r="H38" s="165"/>
      <c r="I38" s="174" t="e">
        <f t="shared" si="7"/>
        <v>#DIV/0!</v>
      </c>
      <c r="J38" s="193"/>
      <c r="K38" s="193"/>
      <c r="L38" s="150"/>
      <c r="M38" s="150"/>
      <c r="N38" s="150"/>
      <c r="O38" s="150"/>
      <c r="P38" s="150"/>
      <c r="Q38" s="150"/>
      <c r="R38" s="150"/>
      <c r="S38" s="150"/>
      <c r="T38" s="151"/>
      <c r="U38" s="150"/>
      <c r="V38" s="150"/>
      <c r="W38" s="179">
        <f t="shared" si="4"/>
        <v>0</v>
      </c>
      <c r="X38" s="180">
        <f t="shared" si="8"/>
        <v>0</v>
      </c>
      <c r="Y38" s="181">
        <f t="shared" si="9"/>
        <v>0</v>
      </c>
      <c r="Z38" s="182">
        <f t="shared" si="6"/>
        <v>0</v>
      </c>
      <c r="AA38" s="129"/>
      <c r="AB38" s="139">
        <v>233</v>
      </c>
      <c r="AC38" s="140" t="s">
        <v>746</v>
      </c>
      <c r="AD38" s="141">
        <v>4.9000000000000004</v>
      </c>
    </row>
    <row r="39" spans="1:30" ht="16.149999999999999" customHeight="1" x14ac:dyDescent="0.25">
      <c r="A39" s="195"/>
      <c r="B39" s="148"/>
      <c r="C39" s="148"/>
      <c r="D39" s="148"/>
      <c r="E39" s="165"/>
      <c r="F39" s="199"/>
      <c r="G39" s="165"/>
      <c r="H39" s="189"/>
      <c r="I39" s="174" t="e">
        <f t="shared" si="7"/>
        <v>#DIV/0!</v>
      </c>
      <c r="J39" s="193"/>
      <c r="K39" s="193"/>
      <c r="L39" s="150"/>
      <c r="M39" s="150"/>
      <c r="N39" s="150"/>
      <c r="O39" s="150"/>
      <c r="P39" s="150"/>
      <c r="Q39" s="150"/>
      <c r="R39" s="150"/>
      <c r="S39" s="150"/>
      <c r="T39" s="151"/>
      <c r="U39" s="150"/>
      <c r="V39" s="150"/>
      <c r="W39" s="179">
        <f t="shared" si="4"/>
        <v>0</v>
      </c>
      <c r="X39" s="180">
        <f t="shared" si="8"/>
        <v>0</v>
      </c>
      <c r="Y39" s="181">
        <f t="shared" si="9"/>
        <v>0</v>
      </c>
      <c r="Z39" s="182">
        <f t="shared" si="6"/>
        <v>0</v>
      </c>
      <c r="AA39" s="129"/>
      <c r="AB39" s="140">
        <v>242</v>
      </c>
      <c r="AC39" s="140" t="s">
        <v>746</v>
      </c>
      <c r="AD39" s="141">
        <v>4.9000000000000004</v>
      </c>
    </row>
    <row r="40" spans="1:30" ht="16.149999999999999" customHeight="1" x14ac:dyDescent="0.25">
      <c r="A40" s="195"/>
      <c r="B40" s="172"/>
      <c r="C40" s="172"/>
      <c r="D40" s="148"/>
      <c r="E40" s="148"/>
      <c r="F40" s="198"/>
      <c r="G40" s="148"/>
      <c r="H40" s="165"/>
      <c r="I40" s="174" t="e">
        <f t="shared" si="7"/>
        <v>#DIV/0!</v>
      </c>
      <c r="J40" s="193"/>
      <c r="K40" s="193"/>
      <c r="L40" s="150"/>
      <c r="M40" s="150"/>
      <c r="N40" s="150"/>
      <c r="O40" s="150"/>
      <c r="P40" s="150"/>
      <c r="Q40" s="150"/>
      <c r="R40" s="150"/>
      <c r="S40" s="150"/>
      <c r="T40" s="151"/>
      <c r="U40" s="150"/>
      <c r="V40" s="150"/>
      <c r="W40" s="179">
        <f t="shared" si="4"/>
        <v>0</v>
      </c>
      <c r="X40" s="180">
        <f t="shared" si="8"/>
        <v>0</v>
      </c>
      <c r="Y40" s="181">
        <f t="shared" si="9"/>
        <v>0</v>
      </c>
      <c r="Z40" s="182">
        <f t="shared" si="6"/>
        <v>0</v>
      </c>
      <c r="AA40" s="129"/>
      <c r="AB40" s="140">
        <v>261</v>
      </c>
      <c r="AC40" s="140" t="s">
        <v>746</v>
      </c>
      <c r="AD40" s="141">
        <v>4.9000000000000004</v>
      </c>
    </row>
    <row r="41" spans="1:30" ht="16.149999999999999" customHeight="1" x14ac:dyDescent="0.25">
      <c r="A41" s="195"/>
      <c r="B41" s="172"/>
      <c r="C41" s="172"/>
      <c r="D41" s="148"/>
      <c r="E41" s="148"/>
      <c r="F41" s="198"/>
      <c r="G41" s="148"/>
      <c r="H41" s="165"/>
      <c r="I41" s="174" t="e">
        <f t="shared" si="7"/>
        <v>#DIV/0!</v>
      </c>
      <c r="J41" s="193"/>
      <c r="K41" s="193"/>
      <c r="L41" s="150"/>
      <c r="M41" s="150"/>
      <c r="N41" s="150"/>
      <c r="O41" s="150"/>
      <c r="P41" s="150"/>
      <c r="Q41" s="150"/>
      <c r="R41" s="150"/>
      <c r="S41" s="150"/>
      <c r="T41" s="151"/>
      <c r="U41" s="150"/>
      <c r="V41" s="150"/>
      <c r="W41" s="179">
        <f t="shared" si="4"/>
        <v>0</v>
      </c>
      <c r="X41" s="180">
        <f t="shared" si="8"/>
        <v>0</v>
      </c>
      <c r="Y41" s="181">
        <f t="shared" si="9"/>
        <v>0</v>
      </c>
      <c r="Z41" s="182">
        <f t="shared" si="6"/>
        <v>0</v>
      </c>
      <c r="AA41" s="129"/>
      <c r="AB41" s="140">
        <v>264</v>
      </c>
      <c r="AC41" s="140" t="s">
        <v>746</v>
      </c>
      <c r="AD41" s="141">
        <v>4.9000000000000004</v>
      </c>
    </row>
    <row r="42" spans="1:30" ht="16.149999999999999" customHeight="1" x14ac:dyDescent="0.25">
      <c r="A42" s="195"/>
      <c r="B42" s="148"/>
      <c r="C42" s="148"/>
      <c r="D42" s="148"/>
      <c r="E42" s="165"/>
      <c r="F42" s="199"/>
      <c r="G42" s="165"/>
      <c r="H42" s="189"/>
      <c r="I42" s="174" t="e">
        <f t="shared" si="7"/>
        <v>#DIV/0!</v>
      </c>
      <c r="J42" s="193"/>
      <c r="K42" s="193"/>
      <c r="L42" s="150"/>
      <c r="M42" s="150"/>
      <c r="N42" s="150"/>
      <c r="O42" s="150"/>
      <c r="P42" s="150"/>
      <c r="Q42" s="150"/>
      <c r="R42" s="150"/>
      <c r="S42" s="150"/>
      <c r="T42" s="151"/>
      <c r="U42" s="150"/>
      <c r="V42" s="150"/>
      <c r="W42" s="179">
        <f t="shared" si="4"/>
        <v>0</v>
      </c>
      <c r="X42" s="180">
        <f t="shared" si="8"/>
        <v>0</v>
      </c>
      <c r="Y42" s="181">
        <f t="shared" si="9"/>
        <v>0</v>
      </c>
      <c r="Z42" s="182">
        <f t="shared" si="6"/>
        <v>0</v>
      </c>
      <c r="AA42" s="129"/>
      <c r="AB42" s="140">
        <v>343</v>
      </c>
      <c r="AC42" s="140" t="s">
        <v>746</v>
      </c>
      <c r="AD42" s="141">
        <v>4.9000000000000004</v>
      </c>
    </row>
    <row r="43" spans="1:30" ht="16.149999999999999" customHeight="1" x14ac:dyDescent="0.25">
      <c r="A43" s="195"/>
      <c r="B43" s="173"/>
      <c r="C43" s="173"/>
      <c r="D43" s="173"/>
      <c r="E43" s="173"/>
      <c r="F43" s="200"/>
      <c r="G43" s="173"/>
      <c r="H43" s="173"/>
      <c r="I43" s="174" t="e">
        <f t="shared" si="7"/>
        <v>#DIV/0!</v>
      </c>
      <c r="J43" s="193"/>
      <c r="K43" s="193"/>
      <c r="L43" s="150"/>
      <c r="M43" s="150"/>
      <c r="N43" s="150"/>
      <c r="O43" s="150"/>
      <c r="P43" s="150"/>
      <c r="Q43" s="150"/>
      <c r="R43" s="150"/>
      <c r="S43" s="150"/>
      <c r="T43" s="151"/>
      <c r="U43" s="150"/>
      <c r="V43" s="150"/>
      <c r="W43" s="179">
        <f t="shared" si="4"/>
        <v>0</v>
      </c>
      <c r="X43" s="180">
        <f t="shared" si="8"/>
        <v>0</v>
      </c>
      <c r="Y43" s="181">
        <f t="shared" si="9"/>
        <v>0</v>
      </c>
      <c r="Z43" s="182">
        <f t="shared" si="6"/>
        <v>0</v>
      </c>
      <c r="AA43" s="129"/>
      <c r="AB43" s="139">
        <v>406</v>
      </c>
      <c r="AC43" s="140" t="s">
        <v>746</v>
      </c>
      <c r="AD43" s="141">
        <v>4.9000000000000004</v>
      </c>
    </row>
    <row r="44" spans="1:30" ht="16.149999999999999" customHeight="1" x14ac:dyDescent="0.25">
      <c r="A44" s="195"/>
      <c r="B44" s="173"/>
      <c r="C44" s="173"/>
      <c r="D44" s="173"/>
      <c r="E44" s="173"/>
      <c r="F44" s="200"/>
      <c r="G44" s="173"/>
      <c r="H44" s="173"/>
      <c r="I44" s="174" t="e">
        <f t="shared" si="7"/>
        <v>#DIV/0!</v>
      </c>
      <c r="J44" s="193"/>
      <c r="K44" s="193"/>
      <c r="L44" s="201"/>
      <c r="M44" s="201"/>
      <c r="N44" s="201"/>
      <c r="O44" s="201"/>
      <c r="P44" s="201"/>
      <c r="Q44" s="201"/>
      <c r="R44" s="201"/>
      <c r="S44" s="201"/>
      <c r="T44" s="202"/>
      <c r="U44" s="201"/>
      <c r="V44" s="201"/>
      <c r="W44" s="179">
        <f t="shared" si="4"/>
        <v>0</v>
      </c>
      <c r="X44" s="180">
        <f t="shared" si="8"/>
        <v>0</v>
      </c>
      <c r="Y44" s="181">
        <f t="shared" si="9"/>
        <v>0</v>
      </c>
      <c r="Z44" s="182">
        <f t="shared" si="6"/>
        <v>0</v>
      </c>
      <c r="AA44" s="129"/>
      <c r="AB44" s="140">
        <v>419</v>
      </c>
      <c r="AC44" s="140" t="s">
        <v>746</v>
      </c>
      <c r="AD44" s="141">
        <v>4.9000000000000004</v>
      </c>
    </row>
    <row r="45" spans="1:30" ht="16.149999999999999" customHeight="1" x14ac:dyDescent="0.25">
      <c r="A45" s="195"/>
      <c r="B45" s="173"/>
      <c r="C45" s="173"/>
      <c r="D45" s="173"/>
      <c r="E45" s="173"/>
      <c r="F45" s="200"/>
      <c r="G45" s="173"/>
      <c r="H45" s="173"/>
      <c r="I45" s="174" t="e">
        <f t="shared" si="7"/>
        <v>#DIV/0!</v>
      </c>
      <c r="J45" s="193"/>
      <c r="K45" s="193"/>
      <c r="L45" s="201"/>
      <c r="M45" s="201"/>
      <c r="N45" s="201"/>
      <c r="O45" s="201"/>
      <c r="P45" s="201"/>
      <c r="Q45" s="201"/>
      <c r="R45" s="201"/>
      <c r="S45" s="201"/>
      <c r="T45" s="202"/>
      <c r="U45" s="201"/>
      <c r="V45" s="201"/>
      <c r="W45" s="179">
        <f t="shared" si="4"/>
        <v>0</v>
      </c>
      <c r="X45" s="180">
        <f t="shared" si="8"/>
        <v>0</v>
      </c>
      <c r="Y45" s="181">
        <f t="shared" si="9"/>
        <v>0</v>
      </c>
      <c r="Z45" s="182">
        <f t="shared" si="6"/>
        <v>0</v>
      </c>
      <c r="AA45" s="129"/>
      <c r="AB45" s="139">
        <v>421</v>
      </c>
      <c r="AC45" s="140" t="s">
        <v>746</v>
      </c>
      <c r="AD45" s="141">
        <v>4.9000000000000004</v>
      </c>
    </row>
    <row r="46" spans="1:30" ht="16.149999999999999" customHeight="1" x14ac:dyDescent="0.25">
      <c r="A46" s="195"/>
      <c r="B46" s="173"/>
      <c r="C46" s="173"/>
      <c r="D46" s="173"/>
      <c r="E46" s="173"/>
      <c r="F46" s="200"/>
      <c r="G46" s="173"/>
      <c r="H46" s="173"/>
      <c r="I46" s="174" t="e">
        <f t="shared" si="7"/>
        <v>#DIV/0!</v>
      </c>
      <c r="J46" s="193"/>
      <c r="K46" s="193"/>
      <c r="L46" s="201"/>
      <c r="M46" s="201"/>
      <c r="N46" s="201"/>
      <c r="O46" s="201"/>
      <c r="P46" s="201"/>
      <c r="Q46" s="201"/>
      <c r="R46" s="201"/>
      <c r="S46" s="201"/>
      <c r="T46" s="202"/>
      <c r="U46" s="201"/>
      <c r="V46" s="201"/>
      <c r="W46" s="179">
        <f t="shared" si="4"/>
        <v>0</v>
      </c>
      <c r="X46" s="180">
        <f t="shared" si="8"/>
        <v>0</v>
      </c>
      <c r="Y46" s="181">
        <f t="shared" si="9"/>
        <v>0</v>
      </c>
      <c r="Z46" s="182">
        <f t="shared" si="6"/>
        <v>0</v>
      </c>
      <c r="AA46" s="129"/>
      <c r="AB46" s="140">
        <v>708</v>
      </c>
      <c r="AC46" s="140" t="s">
        <v>746</v>
      </c>
      <c r="AD46" s="141">
        <v>4.9000000000000004</v>
      </c>
    </row>
    <row r="47" spans="1:30" ht="16.149999999999999" customHeight="1" x14ac:dyDescent="0.25">
      <c r="A47" s="195"/>
      <c r="B47" s="173"/>
      <c r="C47" s="173"/>
      <c r="D47" s="173"/>
      <c r="E47" s="173"/>
      <c r="F47" s="200"/>
      <c r="G47" s="173"/>
      <c r="H47" s="173"/>
      <c r="I47" s="174" t="e">
        <f t="shared" si="7"/>
        <v>#DIV/0!</v>
      </c>
      <c r="J47" s="193"/>
      <c r="K47" s="193"/>
      <c r="L47" s="201"/>
      <c r="M47" s="201"/>
      <c r="N47" s="201"/>
      <c r="O47" s="201"/>
      <c r="P47" s="201"/>
      <c r="Q47" s="201"/>
      <c r="R47" s="201"/>
      <c r="S47" s="201"/>
      <c r="T47" s="202"/>
      <c r="U47" s="201"/>
      <c r="V47" s="201"/>
      <c r="W47" s="179">
        <f t="shared" si="4"/>
        <v>0</v>
      </c>
      <c r="X47" s="180">
        <f t="shared" si="8"/>
        <v>0</v>
      </c>
      <c r="Y47" s="181">
        <f t="shared" si="9"/>
        <v>0</v>
      </c>
      <c r="Z47" s="182">
        <f t="shared" si="6"/>
        <v>0</v>
      </c>
      <c r="AA47" s="129"/>
      <c r="AB47" s="140">
        <v>717</v>
      </c>
      <c r="AC47" s="140" t="s">
        <v>746</v>
      </c>
      <c r="AD47" s="141">
        <v>4.9000000000000004</v>
      </c>
    </row>
    <row r="48" spans="1:30" ht="16.149999999999999" customHeight="1" x14ac:dyDescent="0.25">
      <c r="A48" s="154"/>
      <c r="B48" s="192"/>
      <c r="C48" s="192"/>
      <c r="D48" s="192"/>
      <c r="E48" s="192"/>
      <c r="F48" s="203"/>
      <c r="G48" s="192"/>
      <c r="H48" s="192"/>
      <c r="I48" s="174" t="e">
        <f t="shared" si="7"/>
        <v>#DIV/0!</v>
      </c>
      <c r="J48" s="193"/>
      <c r="K48" s="193"/>
      <c r="L48" s="201"/>
      <c r="M48" s="201"/>
      <c r="N48" s="201"/>
      <c r="O48" s="201"/>
      <c r="P48" s="201"/>
      <c r="Q48" s="201"/>
      <c r="R48" s="201"/>
      <c r="S48" s="201"/>
      <c r="T48" s="202"/>
      <c r="U48" s="201"/>
      <c r="V48" s="201"/>
      <c r="W48" s="179">
        <f t="shared" si="4"/>
        <v>0</v>
      </c>
      <c r="X48" s="180">
        <f t="shared" si="8"/>
        <v>0</v>
      </c>
      <c r="Y48" s="181">
        <f t="shared" si="9"/>
        <v>0</v>
      </c>
      <c r="Z48" s="182">
        <f t="shared" si="6"/>
        <v>0</v>
      </c>
      <c r="AA48" s="129"/>
      <c r="AB48" s="140">
        <v>718</v>
      </c>
      <c r="AC48" s="140" t="s">
        <v>746</v>
      </c>
      <c r="AD48" s="141">
        <v>4.9000000000000004</v>
      </c>
    </row>
    <row r="49" spans="1:30" ht="16.149999999999999" customHeight="1" x14ac:dyDescent="0.25">
      <c r="A49" s="154"/>
      <c r="B49" s="192"/>
      <c r="C49" s="192"/>
      <c r="D49" s="192"/>
      <c r="E49" s="192"/>
      <c r="F49" s="203"/>
      <c r="G49" s="192"/>
      <c r="H49" s="192"/>
      <c r="I49" s="174" t="e">
        <f t="shared" si="7"/>
        <v>#DIV/0!</v>
      </c>
      <c r="J49" s="193"/>
      <c r="K49" s="193"/>
      <c r="L49" s="201"/>
      <c r="M49" s="201"/>
      <c r="N49" s="201"/>
      <c r="O49" s="201"/>
      <c r="P49" s="201"/>
      <c r="Q49" s="201"/>
      <c r="R49" s="201"/>
      <c r="S49" s="201"/>
      <c r="T49" s="202"/>
      <c r="U49" s="201"/>
      <c r="V49" s="201"/>
      <c r="W49" s="179">
        <f t="shared" si="4"/>
        <v>0</v>
      </c>
      <c r="X49" s="180">
        <f t="shared" si="8"/>
        <v>0</v>
      </c>
      <c r="Y49" s="181">
        <f t="shared" si="9"/>
        <v>0</v>
      </c>
      <c r="Z49" s="182">
        <f t="shared" si="6"/>
        <v>0</v>
      </c>
      <c r="AA49" s="129"/>
      <c r="AB49" s="139">
        <v>721</v>
      </c>
      <c r="AC49" s="140" t="s">
        <v>746</v>
      </c>
      <c r="AD49" s="141">
        <v>4.9000000000000004</v>
      </c>
    </row>
    <row r="50" spans="1:30" ht="16.149999999999999" customHeight="1" x14ac:dyDescent="0.25">
      <c r="A50" s="154"/>
      <c r="B50" s="192"/>
      <c r="C50" s="192"/>
      <c r="D50" s="192"/>
      <c r="E50" s="192"/>
      <c r="F50" s="203"/>
      <c r="G50" s="192"/>
      <c r="H50" s="192"/>
      <c r="I50" s="174" t="e">
        <f t="shared" si="7"/>
        <v>#DIV/0!</v>
      </c>
      <c r="J50" s="204"/>
      <c r="K50" s="205"/>
      <c r="L50" s="201"/>
      <c r="M50" s="201"/>
      <c r="N50" s="201"/>
      <c r="O50" s="201"/>
      <c r="P50" s="201"/>
      <c r="Q50" s="201"/>
      <c r="R50" s="201"/>
      <c r="S50" s="201"/>
      <c r="T50" s="202"/>
      <c r="U50" s="201"/>
      <c r="V50" s="201"/>
      <c r="W50" s="179">
        <f t="shared" si="4"/>
        <v>0</v>
      </c>
      <c r="X50" s="180">
        <f t="shared" si="8"/>
        <v>0</v>
      </c>
      <c r="Y50" s="181">
        <f t="shared" si="9"/>
        <v>0</v>
      </c>
      <c r="Z50" s="182">
        <f t="shared" si="6"/>
        <v>0</v>
      </c>
      <c r="AA50" s="129"/>
      <c r="AB50" s="139">
        <v>727</v>
      </c>
      <c r="AC50" s="140" t="s">
        <v>746</v>
      </c>
      <c r="AD50" s="141">
        <v>4.9000000000000004</v>
      </c>
    </row>
    <row r="51" spans="1:30" ht="16.149999999999999" customHeight="1" x14ac:dyDescent="0.25">
      <c r="A51" s="154"/>
      <c r="B51" s="192"/>
      <c r="C51" s="192"/>
      <c r="D51" s="192"/>
      <c r="E51" s="192"/>
      <c r="F51" s="203"/>
      <c r="G51" s="192"/>
      <c r="H51" s="192"/>
      <c r="I51" s="174" t="e">
        <f t="shared" si="7"/>
        <v>#DIV/0!</v>
      </c>
      <c r="J51" s="204"/>
      <c r="K51" s="205"/>
      <c r="L51" s="201"/>
      <c r="M51" s="201"/>
      <c r="N51" s="201"/>
      <c r="O51" s="201"/>
      <c r="P51" s="201"/>
      <c r="Q51" s="201"/>
      <c r="R51" s="201"/>
      <c r="S51" s="201"/>
      <c r="T51" s="202"/>
      <c r="U51" s="201"/>
      <c r="V51" s="201"/>
      <c r="W51" s="179">
        <f t="shared" si="4"/>
        <v>0</v>
      </c>
      <c r="X51" s="180">
        <f t="shared" si="8"/>
        <v>0</v>
      </c>
      <c r="Y51" s="181">
        <f t="shared" si="9"/>
        <v>0</v>
      </c>
      <c r="Z51" s="182">
        <f t="shared" si="6"/>
        <v>0</v>
      </c>
      <c r="AA51" s="129"/>
      <c r="AB51" s="140">
        <v>733</v>
      </c>
      <c r="AC51" s="140" t="s">
        <v>746</v>
      </c>
      <c r="AD51" s="141">
        <v>4.9000000000000004</v>
      </c>
    </row>
    <row r="52" spans="1:30" ht="16.149999999999999" customHeight="1" x14ac:dyDescent="0.25">
      <c r="A52" s="154"/>
      <c r="B52" s="192"/>
      <c r="C52" s="192"/>
      <c r="D52" s="192"/>
      <c r="E52" s="192"/>
      <c r="F52" s="203"/>
      <c r="G52" s="192"/>
      <c r="H52" s="192"/>
      <c r="I52" s="174" t="e">
        <f t="shared" si="7"/>
        <v>#DIV/0!</v>
      </c>
      <c r="J52" s="204"/>
      <c r="K52" s="205"/>
      <c r="L52" s="201"/>
      <c r="M52" s="201"/>
      <c r="N52" s="201"/>
      <c r="O52" s="201"/>
      <c r="P52" s="201"/>
      <c r="Q52" s="201"/>
      <c r="R52" s="201"/>
      <c r="S52" s="201"/>
      <c r="T52" s="202"/>
      <c r="U52" s="201"/>
      <c r="V52" s="201"/>
      <c r="W52" s="179">
        <f t="shared" si="4"/>
        <v>0</v>
      </c>
      <c r="X52" s="180">
        <f t="shared" si="8"/>
        <v>0</v>
      </c>
      <c r="Y52" s="181">
        <f t="shared" si="9"/>
        <v>0</v>
      </c>
      <c r="Z52" s="182">
        <f t="shared" si="6"/>
        <v>0</v>
      </c>
      <c r="AA52" s="129"/>
      <c r="AB52" s="140">
        <v>736</v>
      </c>
      <c r="AC52" s="140" t="s">
        <v>746</v>
      </c>
      <c r="AD52" s="141">
        <v>4.9000000000000004</v>
      </c>
    </row>
    <row r="53" spans="1:30" ht="16.149999999999999" customHeight="1" x14ac:dyDescent="0.25">
      <c r="A53" s="154"/>
      <c r="B53" s="192"/>
      <c r="C53" s="192"/>
      <c r="D53" s="192"/>
      <c r="E53" s="192"/>
      <c r="F53" s="203"/>
      <c r="G53" s="192"/>
      <c r="H53" s="192"/>
      <c r="I53" s="174" t="e">
        <f t="shared" si="7"/>
        <v>#DIV/0!</v>
      </c>
      <c r="J53" s="204"/>
      <c r="K53" s="205"/>
      <c r="L53" s="201"/>
      <c r="M53" s="201"/>
      <c r="N53" s="201"/>
      <c r="O53" s="201"/>
      <c r="P53" s="201"/>
      <c r="Q53" s="201"/>
      <c r="R53" s="201"/>
      <c r="S53" s="201"/>
      <c r="T53" s="202"/>
      <c r="U53" s="201"/>
      <c r="V53" s="201"/>
      <c r="W53" s="179">
        <f t="shared" si="4"/>
        <v>0</v>
      </c>
      <c r="X53" s="180">
        <f t="shared" si="8"/>
        <v>0</v>
      </c>
      <c r="Y53" s="181">
        <f t="shared" si="9"/>
        <v>0</v>
      </c>
      <c r="Z53" s="182">
        <f t="shared" si="6"/>
        <v>0</v>
      </c>
      <c r="AA53" s="129"/>
      <c r="AB53" s="140">
        <v>744</v>
      </c>
      <c r="AC53" s="140" t="s">
        <v>746</v>
      </c>
      <c r="AD53" s="141">
        <v>4.9000000000000004</v>
      </c>
    </row>
    <row r="54" spans="1:30" ht="16.149999999999999" customHeight="1" x14ac:dyDescent="0.25">
      <c r="A54" s="154"/>
      <c r="B54" s="192"/>
      <c r="C54" s="192"/>
      <c r="D54" s="192"/>
      <c r="E54" s="192"/>
      <c r="F54" s="203"/>
      <c r="G54" s="192"/>
      <c r="H54" s="192"/>
      <c r="I54" s="174" t="e">
        <f t="shared" si="7"/>
        <v>#DIV/0!</v>
      </c>
      <c r="J54" s="204"/>
      <c r="K54" s="205"/>
      <c r="L54" s="185"/>
      <c r="M54" s="185"/>
      <c r="N54" s="185"/>
      <c r="O54" s="185"/>
      <c r="P54" s="185"/>
      <c r="Q54" s="185"/>
      <c r="R54" s="185"/>
      <c r="S54" s="185"/>
      <c r="T54" s="206"/>
      <c r="U54" s="185"/>
      <c r="V54" s="185"/>
      <c r="W54" s="179">
        <f t="shared" si="4"/>
        <v>0</v>
      </c>
      <c r="X54" s="180">
        <f t="shared" si="8"/>
        <v>0</v>
      </c>
      <c r="Y54" s="181">
        <f t="shared" si="9"/>
        <v>0</v>
      </c>
      <c r="Z54" s="182">
        <f t="shared" si="6"/>
        <v>0</v>
      </c>
      <c r="AA54" s="129"/>
      <c r="AB54" s="139">
        <v>748</v>
      </c>
      <c r="AC54" s="140" t="s">
        <v>746</v>
      </c>
      <c r="AD54" s="141">
        <v>4.9000000000000004</v>
      </c>
    </row>
    <row r="55" spans="1:30" ht="16.149999999999999" customHeight="1" x14ac:dyDescent="0.25">
      <c r="A55" s="154"/>
      <c r="B55" s="192"/>
      <c r="C55" s="192"/>
      <c r="D55" s="192"/>
      <c r="E55" s="192"/>
      <c r="F55" s="192"/>
      <c r="G55" s="192"/>
      <c r="H55" s="192"/>
      <c r="I55" s="174" t="e">
        <f t="shared" si="7"/>
        <v>#DIV/0!</v>
      </c>
      <c r="J55" s="204"/>
      <c r="K55" s="205"/>
      <c r="L55" s="207"/>
      <c r="M55" s="207"/>
      <c r="N55" s="207"/>
      <c r="O55" s="207"/>
      <c r="P55" s="207"/>
      <c r="Q55" s="207"/>
      <c r="R55" s="207"/>
      <c r="S55" s="207"/>
      <c r="T55" s="208"/>
      <c r="U55" s="207"/>
      <c r="V55" s="207"/>
      <c r="W55" s="179">
        <f t="shared" si="4"/>
        <v>0</v>
      </c>
      <c r="X55" s="180">
        <f t="shared" si="8"/>
        <v>0</v>
      </c>
      <c r="Y55" s="181">
        <f t="shared" si="9"/>
        <v>0</v>
      </c>
      <c r="Z55" s="182">
        <f t="shared" si="6"/>
        <v>0</v>
      </c>
      <c r="AA55" s="129"/>
      <c r="AB55" s="139">
        <v>775</v>
      </c>
      <c r="AC55" s="140" t="s">
        <v>746</v>
      </c>
      <c r="AD55" s="141">
        <v>4.9000000000000004</v>
      </c>
    </row>
    <row r="56" spans="1:30" ht="16.149999999999999" customHeight="1" x14ac:dyDescent="0.25">
      <c r="A56" s="154"/>
      <c r="B56" s="192"/>
      <c r="C56" s="192"/>
      <c r="D56" s="192"/>
      <c r="E56" s="192"/>
      <c r="F56" s="192"/>
      <c r="G56" s="192"/>
      <c r="H56" s="192"/>
      <c r="I56" s="174" t="e">
        <f t="shared" si="7"/>
        <v>#DIV/0!</v>
      </c>
      <c r="J56" s="204"/>
      <c r="K56" s="205"/>
      <c r="L56" s="207"/>
      <c r="M56" s="207"/>
      <c r="N56" s="207"/>
      <c r="O56" s="207"/>
      <c r="P56" s="207"/>
      <c r="Q56" s="207"/>
      <c r="R56" s="207"/>
      <c r="S56" s="207"/>
      <c r="T56" s="208"/>
      <c r="U56" s="207"/>
      <c r="V56" s="207"/>
      <c r="W56" s="179">
        <f t="shared" si="4"/>
        <v>0</v>
      </c>
      <c r="X56" s="180">
        <f t="shared" si="8"/>
        <v>0</v>
      </c>
      <c r="Y56" s="181">
        <f t="shared" si="9"/>
        <v>0</v>
      </c>
      <c r="Z56" s="182">
        <f t="shared" si="6"/>
        <v>0</v>
      </c>
      <c r="AA56" s="129"/>
      <c r="AB56" s="140">
        <v>777</v>
      </c>
      <c r="AC56" s="140" t="s">
        <v>746</v>
      </c>
      <c r="AD56" s="141">
        <v>4.9000000000000004</v>
      </c>
    </row>
    <row r="57" spans="1:30" ht="16.149999999999999" customHeight="1" x14ac:dyDescent="0.25">
      <c r="A57" s="154"/>
      <c r="B57" s="192"/>
      <c r="C57" s="192"/>
      <c r="D57" s="192"/>
      <c r="E57" s="192"/>
      <c r="F57" s="192"/>
      <c r="G57" s="192"/>
      <c r="H57" s="192"/>
      <c r="I57" s="174" t="e">
        <f t="shared" si="7"/>
        <v>#DIV/0!</v>
      </c>
      <c r="J57" s="204"/>
      <c r="K57" s="205"/>
      <c r="L57" s="207"/>
      <c r="M57" s="207"/>
      <c r="N57" s="207"/>
      <c r="O57" s="207"/>
      <c r="P57" s="207"/>
      <c r="Q57" s="207"/>
      <c r="R57" s="207"/>
      <c r="S57" s="207"/>
      <c r="T57" s="208"/>
      <c r="U57" s="207"/>
      <c r="V57" s="207"/>
      <c r="W57" s="179">
        <f t="shared" si="4"/>
        <v>0</v>
      </c>
      <c r="X57" s="180">
        <f t="shared" si="8"/>
        <v>0</v>
      </c>
      <c r="Y57" s="181">
        <f t="shared" si="9"/>
        <v>0</v>
      </c>
      <c r="Z57" s="182">
        <f t="shared" si="6"/>
        <v>0</v>
      </c>
      <c r="AA57" s="129"/>
      <c r="AB57" s="140">
        <v>907</v>
      </c>
      <c r="AC57" s="140" t="s">
        <v>747</v>
      </c>
      <c r="AD57" s="141">
        <v>4.9000000000000004</v>
      </c>
    </row>
    <row r="58" spans="1:30" ht="16.149999999999999" customHeight="1" x14ac:dyDescent="0.25">
      <c r="A58" s="154"/>
      <c r="B58" s="192"/>
      <c r="C58" s="192"/>
      <c r="D58" s="192"/>
      <c r="E58" s="192"/>
      <c r="F58" s="192"/>
      <c r="G58" s="192"/>
      <c r="H58" s="192"/>
      <c r="I58" s="174" t="e">
        <f t="shared" si="7"/>
        <v>#DIV/0!</v>
      </c>
      <c r="J58" s="204"/>
      <c r="K58" s="205"/>
      <c r="L58" s="207"/>
      <c r="M58" s="207"/>
      <c r="N58" s="207"/>
      <c r="O58" s="207"/>
      <c r="P58" s="207"/>
      <c r="Q58" s="207"/>
      <c r="R58" s="207"/>
      <c r="S58" s="207"/>
      <c r="T58" s="208"/>
      <c r="U58" s="207"/>
      <c r="V58" s="207"/>
      <c r="W58" s="179">
        <f t="shared" si="4"/>
        <v>0</v>
      </c>
      <c r="X58" s="180">
        <f t="shared" si="8"/>
        <v>0</v>
      </c>
      <c r="Y58" s="181">
        <f t="shared" si="9"/>
        <v>0</v>
      </c>
      <c r="Z58" s="182">
        <f t="shared" si="6"/>
        <v>0</v>
      </c>
      <c r="AA58" s="129"/>
      <c r="AB58" s="139">
        <v>908</v>
      </c>
      <c r="AC58" s="140" t="s">
        <v>747</v>
      </c>
      <c r="AD58" s="141">
        <v>4.9000000000000004</v>
      </c>
    </row>
    <row r="59" spans="1:30" ht="16.149999999999999" customHeight="1" x14ac:dyDescent="0.25">
      <c r="A59" s="154"/>
      <c r="B59" s="192"/>
      <c r="C59" s="192"/>
      <c r="D59" s="192"/>
      <c r="E59" s="192"/>
      <c r="F59" s="192"/>
      <c r="G59" s="192"/>
      <c r="H59" s="192"/>
      <c r="I59" s="174" t="e">
        <f>SUM(K59-J59)/K59</f>
        <v>#DIV/0!</v>
      </c>
      <c r="J59" s="204"/>
      <c r="K59" s="205"/>
      <c r="L59" s="209"/>
      <c r="M59" s="209"/>
      <c r="N59" s="209"/>
      <c r="O59" s="207"/>
      <c r="P59" s="207"/>
      <c r="Q59" s="207"/>
      <c r="R59" s="207"/>
      <c r="S59" s="207"/>
      <c r="T59" s="208"/>
      <c r="U59" s="207"/>
      <c r="V59" s="207"/>
      <c r="W59" s="179">
        <f t="shared" si="4"/>
        <v>0</v>
      </c>
      <c r="X59" s="180">
        <f t="shared" si="8"/>
        <v>0</v>
      </c>
      <c r="Y59" s="181">
        <f t="shared" si="9"/>
        <v>0</v>
      </c>
      <c r="Z59" s="182">
        <f t="shared" si="6"/>
        <v>0</v>
      </c>
      <c r="AA59" s="129"/>
      <c r="AB59" s="139">
        <v>921</v>
      </c>
      <c r="AC59" s="140" t="s">
        <v>747</v>
      </c>
      <c r="AD59" s="141">
        <v>4.9000000000000004</v>
      </c>
    </row>
    <row r="60" spans="1:30" ht="16.149999999999999" customHeight="1" x14ac:dyDescent="0.25">
      <c r="A60" s="154"/>
      <c r="B60" s="192"/>
      <c r="C60" s="192"/>
      <c r="D60" s="192"/>
      <c r="E60" s="192"/>
      <c r="F60" s="192"/>
      <c r="G60" s="192"/>
      <c r="H60" s="192"/>
      <c r="I60" s="174" t="e">
        <f>SUM(K60-J60)/K60</f>
        <v>#DIV/0!</v>
      </c>
      <c r="J60" s="204"/>
      <c r="K60" s="205"/>
      <c r="L60" s="207"/>
      <c r="M60" s="207"/>
      <c r="N60" s="207"/>
      <c r="O60" s="207"/>
      <c r="P60" s="207"/>
      <c r="Q60" s="207"/>
      <c r="R60" s="207"/>
      <c r="S60" s="207"/>
      <c r="T60" s="208"/>
      <c r="U60" s="207"/>
      <c r="V60" s="207"/>
      <c r="W60" s="179">
        <f t="shared" si="4"/>
        <v>0</v>
      </c>
      <c r="X60" s="180">
        <f t="shared" si="8"/>
        <v>0</v>
      </c>
      <c r="Y60" s="181">
        <f t="shared" si="9"/>
        <v>0</v>
      </c>
      <c r="Z60" s="182">
        <f t="shared" si="6"/>
        <v>0</v>
      </c>
      <c r="AA60" s="129"/>
      <c r="AB60" s="140">
        <v>944</v>
      </c>
      <c r="AC60" s="140" t="s">
        <v>747</v>
      </c>
      <c r="AD60" s="141">
        <v>4.9000000000000004</v>
      </c>
    </row>
    <row r="61" spans="1:30" ht="16.149999999999999" customHeight="1" x14ac:dyDescent="0.25">
      <c r="A61" s="154"/>
      <c r="B61" s="192"/>
      <c r="C61" s="192"/>
      <c r="D61" s="192"/>
      <c r="E61" s="192"/>
      <c r="F61" s="192"/>
      <c r="G61" s="192"/>
      <c r="H61" s="192"/>
      <c r="I61" s="174" t="e">
        <f>SUM(K61-J61)/K61</f>
        <v>#DIV/0!</v>
      </c>
      <c r="J61" s="204"/>
      <c r="K61" s="205"/>
      <c r="L61" s="207"/>
      <c r="M61" s="207"/>
      <c r="N61" s="207"/>
      <c r="O61" s="207"/>
      <c r="P61" s="207"/>
      <c r="Q61" s="207"/>
      <c r="R61" s="207"/>
      <c r="S61" s="207"/>
      <c r="T61" s="208"/>
      <c r="U61" s="207"/>
      <c r="V61" s="207"/>
      <c r="W61" s="179">
        <f t="shared" si="4"/>
        <v>0</v>
      </c>
      <c r="X61" s="180">
        <f t="shared" si="8"/>
        <v>0</v>
      </c>
      <c r="Y61" s="181">
        <f t="shared" si="9"/>
        <v>0</v>
      </c>
      <c r="Z61" s="182">
        <f t="shared" si="6"/>
        <v>0</v>
      </c>
      <c r="AB61" s="140">
        <v>206</v>
      </c>
      <c r="AC61" s="140" t="s">
        <v>747</v>
      </c>
      <c r="AD61" s="141">
        <v>4.0999999999999996</v>
      </c>
    </row>
    <row r="62" spans="1:30" ht="16.149999999999999" customHeight="1" x14ac:dyDescent="0.25">
      <c r="A62" s="154"/>
      <c r="B62" s="192"/>
      <c r="C62" s="192"/>
      <c r="D62" s="192"/>
      <c r="E62" s="192"/>
      <c r="F62" s="192"/>
      <c r="G62" s="192"/>
      <c r="H62" s="192"/>
      <c r="I62" s="174" t="e">
        <f>SUM(K62-J62)/K62</f>
        <v>#DIV/0!</v>
      </c>
      <c r="J62" s="204"/>
      <c r="K62" s="205"/>
      <c r="L62" s="209"/>
      <c r="M62" s="209"/>
      <c r="N62" s="209"/>
      <c r="O62" s="209"/>
      <c r="P62" s="209"/>
      <c r="Q62" s="209"/>
      <c r="R62" s="209"/>
      <c r="S62" s="209"/>
      <c r="T62" s="210"/>
      <c r="U62" s="209"/>
      <c r="V62" s="209"/>
      <c r="W62" s="179">
        <f t="shared" si="4"/>
        <v>0</v>
      </c>
      <c r="X62" s="180">
        <f t="shared" si="8"/>
        <v>0</v>
      </c>
      <c r="Y62" s="181">
        <f t="shared" si="9"/>
        <v>0</v>
      </c>
      <c r="Z62" s="182">
        <f t="shared" si="6"/>
        <v>0</v>
      </c>
      <c r="AB62" s="140">
        <v>221</v>
      </c>
      <c r="AC62" s="140" t="s">
        <v>747</v>
      </c>
      <c r="AD62" s="141">
        <v>4.0999999999999996</v>
      </c>
    </row>
    <row r="63" spans="1:30" ht="16.149999999999999" customHeight="1" x14ac:dyDescent="0.25">
      <c r="AB63" s="140">
        <v>253</v>
      </c>
      <c r="AC63" s="140" t="s">
        <v>747</v>
      </c>
      <c r="AD63" s="141">
        <v>4.0999999999999996</v>
      </c>
    </row>
    <row r="64" spans="1:30" ht="16.149999999999999" customHeight="1" x14ac:dyDescent="0.25">
      <c r="AB64" s="139">
        <v>312</v>
      </c>
      <c r="AC64" s="140" t="s">
        <v>747</v>
      </c>
      <c r="AD64" s="141">
        <v>4.0999999999999996</v>
      </c>
    </row>
    <row r="65" spans="28:30" ht="16.149999999999999" customHeight="1" x14ac:dyDescent="0.25">
      <c r="AB65" s="139">
        <v>330</v>
      </c>
      <c r="AC65" s="140" t="s">
        <v>747</v>
      </c>
      <c r="AD65" s="141">
        <v>4.0999999999999996</v>
      </c>
    </row>
    <row r="66" spans="28:30" ht="16.149999999999999" customHeight="1" x14ac:dyDescent="0.25">
      <c r="AB66" s="140">
        <v>340</v>
      </c>
      <c r="AC66" s="140" t="s">
        <v>747</v>
      </c>
      <c r="AD66" s="141">
        <v>4.0999999999999996</v>
      </c>
    </row>
    <row r="67" spans="28:30" ht="16.149999999999999" customHeight="1" x14ac:dyDescent="0.25">
      <c r="AB67" s="139">
        <v>367</v>
      </c>
      <c r="AC67" s="140" t="s">
        <v>747</v>
      </c>
      <c r="AD67" s="141">
        <v>4.0999999999999996</v>
      </c>
    </row>
    <row r="68" spans="28:30" ht="16.149999999999999" customHeight="1" x14ac:dyDescent="0.25">
      <c r="AB68" s="140">
        <v>371</v>
      </c>
      <c r="AC68" s="140" t="s">
        <v>747</v>
      </c>
      <c r="AD68" s="141">
        <v>4.0999999999999996</v>
      </c>
    </row>
    <row r="69" spans="28:30" ht="16.149999999999999" customHeight="1" x14ac:dyDescent="0.25">
      <c r="AB69" s="140">
        <v>385</v>
      </c>
      <c r="AC69" s="140" t="s">
        <v>747</v>
      </c>
      <c r="AD69" s="141">
        <v>4.0999999999999996</v>
      </c>
    </row>
    <row r="70" spans="28:30" ht="16.149999999999999" customHeight="1" x14ac:dyDescent="0.25">
      <c r="AB70" s="140">
        <v>395</v>
      </c>
      <c r="AC70" s="140" t="s">
        <v>747</v>
      </c>
      <c r="AD70" s="141">
        <v>4.0999999999999996</v>
      </c>
    </row>
    <row r="71" spans="28:30" ht="16.149999999999999" customHeight="1" x14ac:dyDescent="0.25">
      <c r="AB71" s="139">
        <v>403</v>
      </c>
      <c r="AC71" s="140" t="s">
        <v>747</v>
      </c>
      <c r="AD71" s="141">
        <v>4.0999999999999996</v>
      </c>
    </row>
    <row r="72" spans="28:30" ht="16.149999999999999" customHeight="1" x14ac:dyDescent="0.25">
      <c r="AB72" s="139">
        <v>408</v>
      </c>
      <c r="AC72" s="140" t="s">
        <v>747</v>
      </c>
      <c r="AD72" s="141">
        <v>4.0999999999999996</v>
      </c>
    </row>
    <row r="73" spans="28:30" ht="16.149999999999999" customHeight="1" x14ac:dyDescent="0.25">
      <c r="AB73" s="139">
        <v>412</v>
      </c>
      <c r="AC73" s="140" t="s">
        <v>747</v>
      </c>
      <c r="AD73" s="141">
        <v>4.0999999999999996</v>
      </c>
    </row>
    <row r="74" spans="28:30" ht="16.149999999999999" customHeight="1" x14ac:dyDescent="0.25">
      <c r="AB74" s="139">
        <v>422</v>
      </c>
      <c r="AC74" s="140" t="s">
        <v>747</v>
      </c>
      <c r="AD74" s="141">
        <v>4.0999999999999996</v>
      </c>
    </row>
    <row r="75" spans="28:30" ht="16.149999999999999" customHeight="1" x14ac:dyDescent="0.25">
      <c r="AB75" s="140">
        <v>428</v>
      </c>
      <c r="AC75" s="140" t="s">
        <v>747</v>
      </c>
      <c r="AD75" s="141">
        <v>4.0999999999999996</v>
      </c>
    </row>
    <row r="76" spans="28:30" ht="16.149999999999999" customHeight="1" x14ac:dyDescent="0.25">
      <c r="AB76" s="139">
        <v>432</v>
      </c>
      <c r="AC76" s="140" t="s">
        <v>747</v>
      </c>
      <c r="AD76" s="141">
        <v>4.0999999999999996</v>
      </c>
    </row>
    <row r="77" spans="28:30" ht="16.149999999999999" customHeight="1" x14ac:dyDescent="0.25">
      <c r="AB77" s="139">
        <v>460</v>
      </c>
      <c r="AC77" s="140" t="s">
        <v>747</v>
      </c>
      <c r="AD77" s="141">
        <v>4.0999999999999996</v>
      </c>
    </row>
    <row r="78" spans="28:30" ht="16.149999999999999" customHeight="1" x14ac:dyDescent="0.25">
      <c r="AB78" s="139">
        <v>714</v>
      </c>
      <c r="AC78" s="140" t="s">
        <v>747</v>
      </c>
      <c r="AD78" s="141">
        <v>4.0999999999999996</v>
      </c>
    </row>
    <row r="79" spans="28:30" ht="16.149999999999999" customHeight="1" x14ac:dyDescent="0.25">
      <c r="AB79" s="139">
        <v>730</v>
      </c>
      <c r="AC79" s="140" t="s">
        <v>747</v>
      </c>
      <c r="AD79" s="141">
        <v>4.0999999999999996</v>
      </c>
    </row>
    <row r="80" spans="28:30" ht="16.149999999999999" customHeight="1" x14ac:dyDescent="0.25">
      <c r="AB80" s="140">
        <v>734</v>
      </c>
      <c r="AC80" s="140" t="s">
        <v>747</v>
      </c>
      <c r="AD80" s="141">
        <v>4.0999999999999996</v>
      </c>
    </row>
    <row r="81" spans="28:30" ht="16.149999999999999" customHeight="1" x14ac:dyDescent="0.25">
      <c r="AB81" s="140">
        <v>737</v>
      </c>
      <c r="AC81" s="140" t="s">
        <v>747</v>
      </c>
      <c r="AD81" s="141">
        <v>4.0999999999999996</v>
      </c>
    </row>
    <row r="82" spans="28:30" ht="16.149999999999999" customHeight="1" x14ac:dyDescent="0.25">
      <c r="AB82" s="140">
        <v>766</v>
      </c>
      <c r="AC82" s="140" t="s">
        <v>747</v>
      </c>
      <c r="AD82" s="141">
        <v>4.0999999999999996</v>
      </c>
    </row>
    <row r="83" spans="28:30" ht="16.149999999999999" customHeight="1" x14ac:dyDescent="0.25">
      <c r="AB83" s="140">
        <v>926</v>
      </c>
      <c r="AC83" s="140" t="s">
        <v>747</v>
      </c>
      <c r="AD83" s="141">
        <v>4.0999999999999996</v>
      </c>
    </row>
    <row r="84" spans="28:30" ht="16.149999999999999" customHeight="1" x14ac:dyDescent="0.25">
      <c r="AB84" s="140">
        <v>930</v>
      </c>
      <c r="AC84" s="140" t="s">
        <v>747</v>
      </c>
      <c r="AD84" s="141">
        <v>4.0999999999999996</v>
      </c>
    </row>
    <row r="85" spans="28:30" ht="16.149999999999999" customHeight="1" x14ac:dyDescent="0.25">
      <c r="AB85" s="140">
        <v>945</v>
      </c>
      <c r="AC85" s="140" t="s">
        <v>747</v>
      </c>
      <c r="AD85" s="141">
        <v>4.0999999999999996</v>
      </c>
    </row>
    <row r="86" spans="28:30" ht="16.149999999999999" customHeight="1" x14ac:dyDescent="0.25">
      <c r="AB86" s="139">
        <v>981</v>
      </c>
      <c r="AC86" s="140" t="s">
        <v>747</v>
      </c>
      <c r="AD86" s="141">
        <v>4.0999999999999996</v>
      </c>
    </row>
    <row r="87" spans="28:30" ht="16.149999999999999" customHeight="1" x14ac:dyDescent="0.25">
      <c r="AB87" s="140">
        <v>204</v>
      </c>
      <c r="AC87" s="140" t="s">
        <v>747</v>
      </c>
      <c r="AD87" s="141">
        <v>3.7</v>
      </c>
    </row>
    <row r="88" spans="28:30" ht="16.149999999999999" customHeight="1" x14ac:dyDescent="0.25">
      <c r="AB88" s="140">
        <v>224</v>
      </c>
      <c r="AC88" s="140" t="s">
        <v>747</v>
      </c>
      <c r="AD88" s="141">
        <v>3.7</v>
      </c>
    </row>
    <row r="89" spans="28:30" ht="16.149999999999999" customHeight="1" x14ac:dyDescent="0.25">
      <c r="AB89" s="140">
        <v>237</v>
      </c>
      <c r="AC89" s="140" t="s">
        <v>747</v>
      </c>
      <c r="AD89" s="141">
        <v>3.7</v>
      </c>
    </row>
    <row r="90" spans="28:30" ht="16.149999999999999" customHeight="1" x14ac:dyDescent="0.25">
      <c r="AB90" s="140">
        <v>247</v>
      </c>
      <c r="AC90" s="140" t="s">
        <v>747</v>
      </c>
      <c r="AD90" s="141">
        <v>3.7</v>
      </c>
    </row>
    <row r="91" spans="28:30" ht="16.149999999999999" customHeight="1" x14ac:dyDescent="0.25">
      <c r="AB91" s="139">
        <v>266</v>
      </c>
      <c r="AC91" s="140" t="s">
        <v>747</v>
      </c>
      <c r="AD91" s="141">
        <v>3.7</v>
      </c>
    </row>
    <row r="92" spans="28:30" ht="16.149999999999999" customHeight="1" x14ac:dyDescent="0.25">
      <c r="AB92" s="140">
        <v>314</v>
      </c>
      <c r="AC92" s="140" t="s">
        <v>747</v>
      </c>
      <c r="AD92" s="141">
        <v>3.7</v>
      </c>
    </row>
    <row r="93" spans="28:30" ht="16.149999999999999" customHeight="1" x14ac:dyDescent="0.25">
      <c r="AB93" s="139">
        <v>407</v>
      </c>
      <c r="AC93" s="140" t="s">
        <v>747</v>
      </c>
      <c r="AD93" s="141">
        <v>3.7</v>
      </c>
    </row>
    <row r="94" spans="28:30" ht="16.149999999999999" customHeight="1" x14ac:dyDescent="0.25">
      <c r="AB94" s="140">
        <v>409</v>
      </c>
      <c r="AC94" s="140" t="s">
        <v>747</v>
      </c>
      <c r="AD94" s="141">
        <v>3.7</v>
      </c>
    </row>
    <row r="95" spans="28:30" ht="16.149999999999999" customHeight="1" x14ac:dyDescent="0.25">
      <c r="AB95" s="140">
        <v>435</v>
      </c>
      <c r="AC95" s="140" t="s">
        <v>747</v>
      </c>
      <c r="AD95" s="141">
        <v>3.7</v>
      </c>
    </row>
    <row r="96" spans="28:30" ht="16.149999999999999" customHeight="1" x14ac:dyDescent="0.25">
      <c r="AB96" s="140">
        <v>437</v>
      </c>
      <c r="AC96" s="140" t="s">
        <v>747</v>
      </c>
      <c r="AD96" s="141">
        <v>3.7</v>
      </c>
    </row>
    <row r="97" spans="28:30" ht="16.149999999999999" customHeight="1" x14ac:dyDescent="0.25">
      <c r="AB97" s="139">
        <v>726</v>
      </c>
      <c r="AC97" s="140" t="s">
        <v>747</v>
      </c>
      <c r="AD97" s="141">
        <v>3.7</v>
      </c>
    </row>
    <row r="98" spans="28:30" ht="15.75" x14ac:dyDescent="0.25">
      <c r="AB98" s="140">
        <v>735</v>
      </c>
      <c r="AC98" s="140" t="s">
        <v>747</v>
      </c>
      <c r="AD98" s="141">
        <v>3.7</v>
      </c>
    </row>
    <row r="99" spans="28:30" ht="15.75" x14ac:dyDescent="0.25">
      <c r="AB99" s="140">
        <v>747</v>
      </c>
      <c r="AC99" s="140" t="s">
        <v>747</v>
      </c>
      <c r="AD99" s="141">
        <v>3.7</v>
      </c>
    </row>
    <row r="100" spans="28:30" ht="15.75" x14ac:dyDescent="0.25">
      <c r="AB100" s="140">
        <v>749</v>
      </c>
      <c r="AC100" s="140" t="s">
        <v>747</v>
      </c>
      <c r="AD100" s="141">
        <v>3.7</v>
      </c>
    </row>
    <row r="101" spans="28:30" ht="15.75" x14ac:dyDescent="0.25">
      <c r="AB101" s="140">
        <v>771</v>
      </c>
      <c r="AC101" s="140" t="s">
        <v>747</v>
      </c>
      <c r="AD101" s="141">
        <v>3.7</v>
      </c>
    </row>
    <row r="102" spans="28:30" ht="15.75" x14ac:dyDescent="0.25">
      <c r="AB102" s="139">
        <v>783</v>
      </c>
      <c r="AC102" s="140" t="s">
        <v>747</v>
      </c>
      <c r="AD102" s="141">
        <v>3.7</v>
      </c>
    </row>
    <row r="103" spans="28:30" ht="15.75" x14ac:dyDescent="0.25">
      <c r="AB103" s="140">
        <v>786</v>
      </c>
      <c r="AC103" s="140" t="s">
        <v>747</v>
      </c>
      <c r="AD103" s="141">
        <v>3.7</v>
      </c>
    </row>
    <row r="104" spans="28:30" ht="15.75" x14ac:dyDescent="0.25">
      <c r="AB104" s="140">
        <v>791</v>
      </c>
      <c r="AC104" s="140" t="s">
        <v>747</v>
      </c>
      <c r="AD104" s="141">
        <v>3.7</v>
      </c>
    </row>
    <row r="105" spans="28:30" ht="15.75" x14ac:dyDescent="0.25">
      <c r="AB105" s="140">
        <v>937</v>
      </c>
      <c r="AC105" s="140" t="s">
        <v>747</v>
      </c>
      <c r="AD105" s="141">
        <v>3.7</v>
      </c>
    </row>
    <row r="106" spans="28:30" ht="15.75" x14ac:dyDescent="0.25">
      <c r="AB106" s="140">
        <v>939</v>
      </c>
      <c r="AC106" s="140" t="s">
        <v>747</v>
      </c>
      <c r="AD106" s="141">
        <v>3.7</v>
      </c>
    </row>
    <row r="107" spans="28:30" ht="15.75" x14ac:dyDescent="0.25">
      <c r="AB107" s="140">
        <v>960</v>
      </c>
      <c r="AC107" s="140" t="s">
        <v>748</v>
      </c>
      <c r="AD107" s="141">
        <v>3.7</v>
      </c>
    </row>
    <row r="108" spans="28:30" ht="15.75" x14ac:dyDescent="0.25">
      <c r="AB108" s="139">
        <v>984</v>
      </c>
      <c r="AC108" s="140" t="s">
        <v>748</v>
      </c>
      <c r="AD108" s="141">
        <v>3.7</v>
      </c>
    </row>
    <row r="109" spans="28:30" ht="15.75" x14ac:dyDescent="0.25">
      <c r="AB109" s="140">
        <v>987</v>
      </c>
      <c r="AC109" s="140" t="s">
        <v>748</v>
      </c>
      <c r="AD109" s="141">
        <v>3.7</v>
      </c>
    </row>
    <row r="110" spans="28:30" ht="15.75" x14ac:dyDescent="0.25">
      <c r="AB110" s="139">
        <v>203</v>
      </c>
      <c r="AC110" s="140" t="s">
        <v>748</v>
      </c>
      <c r="AD110" s="141">
        <v>3.3</v>
      </c>
    </row>
    <row r="111" spans="28:30" ht="15.75" x14ac:dyDescent="0.25">
      <c r="AB111" s="140">
        <v>226</v>
      </c>
      <c r="AC111" s="140" t="s">
        <v>748</v>
      </c>
      <c r="AD111" s="141">
        <v>3.3</v>
      </c>
    </row>
    <row r="112" spans="28:30" ht="15.75" x14ac:dyDescent="0.25">
      <c r="AB112" s="140">
        <v>239</v>
      </c>
      <c r="AC112" s="140" t="s">
        <v>748</v>
      </c>
      <c r="AD112" s="141">
        <v>3.3</v>
      </c>
    </row>
    <row r="113" spans="28:30" ht="15.75" x14ac:dyDescent="0.25">
      <c r="AB113" s="140">
        <v>248</v>
      </c>
      <c r="AC113" s="140" t="s">
        <v>748</v>
      </c>
      <c r="AD113" s="141">
        <v>3.3</v>
      </c>
    </row>
    <row r="114" spans="28:30" ht="15.75" x14ac:dyDescent="0.25">
      <c r="AB114" s="140">
        <v>256</v>
      </c>
      <c r="AC114" s="140" t="s">
        <v>748</v>
      </c>
      <c r="AD114" s="141">
        <v>3.3</v>
      </c>
    </row>
    <row r="115" spans="28:30" ht="15.75" x14ac:dyDescent="0.25">
      <c r="AB115" s="140">
        <v>268</v>
      </c>
      <c r="AC115" s="140" t="s">
        <v>748</v>
      </c>
      <c r="AD115" s="141">
        <v>3.3</v>
      </c>
    </row>
    <row r="116" spans="28:30" ht="15.75" x14ac:dyDescent="0.25">
      <c r="AB116" s="140">
        <v>301</v>
      </c>
      <c r="AC116" s="140" t="s">
        <v>748</v>
      </c>
      <c r="AD116" s="141">
        <v>3.3</v>
      </c>
    </row>
    <row r="117" spans="28:30" ht="15.75" x14ac:dyDescent="0.25">
      <c r="AB117" s="140">
        <v>306</v>
      </c>
      <c r="AC117" s="140" t="s">
        <v>748</v>
      </c>
      <c r="AD117" s="141">
        <v>3.3</v>
      </c>
    </row>
    <row r="118" spans="28:30" ht="15.75" x14ac:dyDescent="0.25">
      <c r="AB118" s="140">
        <v>322</v>
      </c>
      <c r="AC118" s="140" t="s">
        <v>748</v>
      </c>
      <c r="AD118" s="141">
        <v>3.3</v>
      </c>
    </row>
    <row r="119" spans="28:30" ht="15.75" x14ac:dyDescent="0.25">
      <c r="AB119" s="140">
        <v>344</v>
      </c>
      <c r="AC119" s="140" t="s">
        <v>748</v>
      </c>
      <c r="AD119" s="141">
        <v>3.3</v>
      </c>
    </row>
    <row r="120" spans="28:30" ht="15.75" x14ac:dyDescent="0.25">
      <c r="AB120" s="140">
        <v>364</v>
      </c>
      <c r="AC120" s="140" t="s">
        <v>748</v>
      </c>
      <c r="AD120" s="141">
        <v>3.3</v>
      </c>
    </row>
    <row r="121" spans="28:30" ht="15.75" x14ac:dyDescent="0.25">
      <c r="AB121" s="139">
        <v>413</v>
      </c>
      <c r="AC121" s="140" t="s">
        <v>748</v>
      </c>
      <c r="AD121" s="141">
        <v>3.3</v>
      </c>
    </row>
    <row r="122" spans="28:30" ht="15.75" x14ac:dyDescent="0.25">
      <c r="AB122" s="139">
        <v>418</v>
      </c>
      <c r="AC122" s="140" t="s">
        <v>748</v>
      </c>
      <c r="AD122" s="141">
        <v>3.3</v>
      </c>
    </row>
    <row r="123" spans="28:30" ht="15.75" x14ac:dyDescent="0.25">
      <c r="AB123" s="139">
        <v>426</v>
      </c>
      <c r="AC123" s="140" t="s">
        <v>748</v>
      </c>
      <c r="AD123" s="141">
        <v>3.3</v>
      </c>
    </row>
    <row r="124" spans="28:30" ht="15.75" x14ac:dyDescent="0.25">
      <c r="AB124" s="140">
        <v>430</v>
      </c>
      <c r="AC124" s="140" t="s">
        <v>748</v>
      </c>
      <c r="AD124" s="141">
        <v>3.3</v>
      </c>
    </row>
    <row r="125" spans="28:30" ht="15.75" x14ac:dyDescent="0.25">
      <c r="AB125" s="140">
        <v>784</v>
      </c>
      <c r="AC125" s="140" t="s">
        <v>748</v>
      </c>
      <c r="AD125" s="141">
        <v>3.3</v>
      </c>
    </row>
    <row r="126" spans="28:30" ht="15.75" x14ac:dyDescent="0.25">
      <c r="AB126" s="140">
        <v>911</v>
      </c>
      <c r="AC126" s="140" t="s">
        <v>748</v>
      </c>
      <c r="AD126" s="141">
        <v>3.3</v>
      </c>
    </row>
    <row r="127" spans="28:30" ht="15.75" x14ac:dyDescent="0.25">
      <c r="AB127" s="140">
        <v>912</v>
      </c>
      <c r="AC127" s="140" t="s">
        <v>748</v>
      </c>
      <c r="AD127" s="141">
        <v>3.3</v>
      </c>
    </row>
    <row r="128" spans="28:30" ht="15.75" x14ac:dyDescent="0.25">
      <c r="AB128" s="140">
        <v>914</v>
      </c>
      <c r="AC128" s="140" t="s">
        <v>748</v>
      </c>
      <c r="AD128" s="141">
        <v>3.3</v>
      </c>
    </row>
    <row r="129" spans="28:30" ht="15.75" x14ac:dyDescent="0.25">
      <c r="AB129" s="140">
        <v>923</v>
      </c>
      <c r="AC129" s="140" t="s">
        <v>748</v>
      </c>
      <c r="AD129" s="141">
        <v>3.3</v>
      </c>
    </row>
    <row r="130" spans="28:30" ht="15.75" x14ac:dyDescent="0.25">
      <c r="AB130" s="140">
        <v>924</v>
      </c>
      <c r="AC130" s="140" t="s">
        <v>748</v>
      </c>
      <c r="AD130" s="141">
        <v>3.3</v>
      </c>
    </row>
    <row r="131" spans="28:30" ht="15.75" x14ac:dyDescent="0.25">
      <c r="AB131" s="140">
        <v>934</v>
      </c>
      <c r="AC131" s="140" t="s">
        <v>748</v>
      </c>
      <c r="AD131" s="141">
        <v>3.3</v>
      </c>
    </row>
    <row r="132" spans="28:30" ht="15.75" x14ac:dyDescent="0.25">
      <c r="AB132" s="140">
        <v>949</v>
      </c>
      <c r="AC132" s="140" t="s">
        <v>748</v>
      </c>
      <c r="AD132" s="141">
        <v>3.3</v>
      </c>
    </row>
    <row r="133" spans="28:30" ht="15.75" x14ac:dyDescent="0.25">
      <c r="AB133" s="140">
        <v>999</v>
      </c>
      <c r="AC133" s="140" t="s">
        <v>749</v>
      </c>
      <c r="AD133" s="141">
        <v>3.3</v>
      </c>
    </row>
    <row r="134" spans="28:30" ht="15.75" x14ac:dyDescent="0.25">
      <c r="AB134" s="139">
        <v>214</v>
      </c>
      <c r="AC134" s="140" t="s">
        <v>749</v>
      </c>
      <c r="AD134" s="141">
        <v>3.2</v>
      </c>
    </row>
    <row r="135" spans="28:30" ht="15.75" x14ac:dyDescent="0.25">
      <c r="AB135" s="140">
        <v>143</v>
      </c>
      <c r="AC135" s="140" t="s">
        <v>749</v>
      </c>
      <c r="AD135" s="141">
        <v>2.9</v>
      </c>
    </row>
    <row r="136" spans="28:30" ht="15.75" x14ac:dyDescent="0.25">
      <c r="AB136" s="139">
        <v>146</v>
      </c>
      <c r="AC136" s="140" t="s">
        <v>749</v>
      </c>
      <c r="AD136" s="141">
        <v>2.9</v>
      </c>
    </row>
    <row r="137" spans="28:30" ht="15.75" x14ac:dyDescent="0.25">
      <c r="AB137" s="140">
        <v>150</v>
      </c>
      <c r="AC137" s="140" t="s">
        <v>749</v>
      </c>
      <c r="AD137" s="141">
        <v>2.9</v>
      </c>
    </row>
    <row r="138" spans="28:30" ht="15.75" x14ac:dyDescent="0.25">
      <c r="AB138" s="139">
        <v>164</v>
      </c>
      <c r="AC138" s="140" t="s">
        <v>749</v>
      </c>
      <c r="AD138" s="141">
        <v>2.9</v>
      </c>
    </row>
    <row r="139" spans="28:30" ht="15.75" x14ac:dyDescent="0.25">
      <c r="AB139" s="140">
        <v>167</v>
      </c>
      <c r="AC139" s="140" t="s">
        <v>749</v>
      </c>
      <c r="AD139" s="141">
        <v>2.9</v>
      </c>
    </row>
    <row r="140" spans="28:30" ht="15.75" x14ac:dyDescent="0.25">
      <c r="AB140" s="140">
        <v>168</v>
      </c>
      <c r="AC140" s="140" t="s">
        <v>749</v>
      </c>
      <c r="AD140" s="141">
        <v>2.9</v>
      </c>
    </row>
    <row r="141" spans="28:30" ht="15.75" x14ac:dyDescent="0.25">
      <c r="AB141" s="140">
        <v>170</v>
      </c>
      <c r="AC141" s="140" t="s">
        <v>749</v>
      </c>
      <c r="AD141" s="141">
        <v>2.9</v>
      </c>
    </row>
    <row r="142" spans="28:30" ht="15.75" x14ac:dyDescent="0.25">
      <c r="AB142" s="140">
        <v>179</v>
      </c>
      <c r="AC142" s="140" t="s">
        <v>749</v>
      </c>
      <c r="AD142" s="141">
        <v>2.9</v>
      </c>
    </row>
    <row r="143" spans="28:30" ht="15.75" x14ac:dyDescent="0.25">
      <c r="AB143" s="140">
        <v>205</v>
      </c>
      <c r="AC143" s="140" t="s">
        <v>749</v>
      </c>
      <c r="AD143" s="141">
        <v>2.9</v>
      </c>
    </row>
    <row r="144" spans="28:30" ht="15.75" x14ac:dyDescent="0.25">
      <c r="AB144" s="140">
        <v>210</v>
      </c>
      <c r="AC144" s="140" t="s">
        <v>749</v>
      </c>
      <c r="AD144" s="141">
        <v>2.9</v>
      </c>
    </row>
    <row r="145" spans="28:30" ht="15.75" x14ac:dyDescent="0.25">
      <c r="AB145" s="140">
        <v>222</v>
      </c>
      <c r="AC145" s="140" t="s">
        <v>749</v>
      </c>
      <c r="AD145" s="141">
        <v>2.9</v>
      </c>
    </row>
    <row r="146" spans="28:30" ht="15.75" x14ac:dyDescent="0.25">
      <c r="AB146" s="140">
        <v>234</v>
      </c>
      <c r="AC146" s="140" t="s">
        <v>749</v>
      </c>
      <c r="AD146" s="141">
        <v>2.9</v>
      </c>
    </row>
    <row r="147" spans="28:30" ht="15.75" x14ac:dyDescent="0.25">
      <c r="AB147" s="140">
        <v>236</v>
      </c>
      <c r="AC147" s="140" t="s">
        <v>749</v>
      </c>
      <c r="AD147" s="141">
        <v>2.9</v>
      </c>
    </row>
    <row r="148" spans="28:30" ht="15.75" x14ac:dyDescent="0.25">
      <c r="AB148" s="140">
        <v>241</v>
      </c>
      <c r="AC148" s="140" t="s">
        <v>749</v>
      </c>
      <c r="AD148" s="141">
        <v>2.9</v>
      </c>
    </row>
    <row r="149" spans="28:30" ht="15.75" x14ac:dyDescent="0.25">
      <c r="AB149" s="140">
        <v>243</v>
      </c>
      <c r="AC149" s="140" t="s">
        <v>749</v>
      </c>
      <c r="AD149" s="141">
        <v>2.9</v>
      </c>
    </row>
    <row r="150" spans="28:30" ht="15.75" x14ac:dyDescent="0.25">
      <c r="AB150" s="140">
        <v>246</v>
      </c>
      <c r="AC150" s="140" t="s">
        <v>749</v>
      </c>
      <c r="AD150" s="141">
        <v>2.9</v>
      </c>
    </row>
    <row r="151" spans="28:30" ht="15.75" x14ac:dyDescent="0.25">
      <c r="AB151" s="140">
        <v>260</v>
      </c>
      <c r="AC151" s="140" t="s">
        <v>749</v>
      </c>
      <c r="AD151" s="141">
        <v>2.9</v>
      </c>
    </row>
    <row r="152" spans="28:30" ht="15.75" x14ac:dyDescent="0.25">
      <c r="AB152" s="140">
        <v>267</v>
      </c>
      <c r="AC152" s="140" t="s">
        <v>749</v>
      </c>
      <c r="AD152" s="141">
        <v>2.9</v>
      </c>
    </row>
    <row r="153" spans="28:30" ht="15.75" x14ac:dyDescent="0.25">
      <c r="AB153" s="140">
        <v>309</v>
      </c>
      <c r="AC153" s="140" t="s">
        <v>749</v>
      </c>
      <c r="AD153" s="141">
        <v>2.9</v>
      </c>
    </row>
    <row r="154" spans="28:30" ht="15.75" x14ac:dyDescent="0.25">
      <c r="AB154" s="140">
        <v>323</v>
      </c>
      <c r="AC154" s="140" t="s">
        <v>749</v>
      </c>
      <c r="AD154" s="141">
        <v>2.9</v>
      </c>
    </row>
    <row r="155" spans="28:30" ht="15.75" x14ac:dyDescent="0.25">
      <c r="AB155" s="139">
        <v>335</v>
      </c>
      <c r="AC155" s="140" t="s">
        <v>749</v>
      </c>
      <c r="AD155" s="141">
        <v>2.9</v>
      </c>
    </row>
    <row r="156" spans="28:30" ht="15.75" x14ac:dyDescent="0.25">
      <c r="AB156" s="140">
        <v>336</v>
      </c>
      <c r="AC156" s="140" t="s">
        <v>749</v>
      </c>
      <c r="AD156" s="141">
        <v>2.9</v>
      </c>
    </row>
    <row r="157" spans="28:30" ht="15.75" x14ac:dyDescent="0.25">
      <c r="AB157" s="140">
        <v>348</v>
      </c>
      <c r="AC157" s="140" t="s">
        <v>749</v>
      </c>
      <c r="AD157" s="141">
        <v>2.9</v>
      </c>
    </row>
    <row r="158" spans="28:30" ht="15.75" x14ac:dyDescent="0.25">
      <c r="AB158" s="140">
        <v>355</v>
      </c>
      <c r="AC158" s="140" t="s">
        <v>749</v>
      </c>
      <c r="AD158" s="141">
        <v>2.9</v>
      </c>
    </row>
    <row r="159" spans="28:30" ht="15.75" x14ac:dyDescent="0.25">
      <c r="AB159" s="140">
        <v>359</v>
      </c>
      <c r="AC159" s="140" t="s">
        <v>749</v>
      </c>
      <c r="AD159" s="141">
        <v>2.9</v>
      </c>
    </row>
    <row r="160" spans="28:30" ht="15.75" x14ac:dyDescent="0.25">
      <c r="AB160" s="140">
        <v>376</v>
      </c>
      <c r="AC160" s="140" t="s">
        <v>749</v>
      </c>
      <c r="AD160" s="141">
        <v>2.9</v>
      </c>
    </row>
    <row r="161" spans="28:30" ht="15.75" x14ac:dyDescent="0.25">
      <c r="AB161" s="140">
        <v>378</v>
      </c>
      <c r="AC161" s="140" t="s">
        <v>749</v>
      </c>
      <c r="AD161" s="141">
        <v>2.9</v>
      </c>
    </row>
    <row r="162" spans="28:30" ht="15.75" x14ac:dyDescent="0.25">
      <c r="AB162" s="140">
        <v>394</v>
      </c>
      <c r="AC162" s="140" t="s">
        <v>749</v>
      </c>
      <c r="AD162" s="141">
        <v>2.9</v>
      </c>
    </row>
    <row r="163" spans="28:30" ht="15.75" x14ac:dyDescent="0.25">
      <c r="AB163" s="140">
        <v>402</v>
      </c>
      <c r="AC163" s="140" t="s">
        <v>750</v>
      </c>
      <c r="AD163" s="141">
        <v>2.9</v>
      </c>
    </row>
    <row r="164" spans="28:30" ht="15.75" x14ac:dyDescent="0.25">
      <c r="AB164" s="140">
        <v>411</v>
      </c>
      <c r="AC164" s="140" t="s">
        <v>750</v>
      </c>
      <c r="AD164" s="141">
        <v>2.9</v>
      </c>
    </row>
    <row r="165" spans="28:30" ht="15.75" x14ac:dyDescent="0.25">
      <c r="AB165" s="140">
        <v>415</v>
      </c>
      <c r="AC165" s="140" t="s">
        <v>750</v>
      </c>
      <c r="AD165" s="141">
        <v>2.9</v>
      </c>
    </row>
    <row r="166" spans="28:30" ht="15.75" x14ac:dyDescent="0.25">
      <c r="AB166" s="140">
        <v>709</v>
      </c>
      <c r="AC166" s="140" t="s">
        <v>750</v>
      </c>
      <c r="AD166" s="141">
        <v>2.9</v>
      </c>
    </row>
    <row r="167" spans="28:30" ht="15.75" x14ac:dyDescent="0.25">
      <c r="AB167" s="140">
        <v>713</v>
      </c>
      <c r="AC167" s="140" t="s">
        <v>750</v>
      </c>
      <c r="AD167" s="141">
        <v>2.9</v>
      </c>
    </row>
    <row r="168" spans="28:30" ht="15.75" x14ac:dyDescent="0.25">
      <c r="AB168" s="140">
        <v>722</v>
      </c>
      <c r="AC168" s="140" t="s">
        <v>750</v>
      </c>
      <c r="AD168" s="141">
        <v>2.9</v>
      </c>
    </row>
    <row r="169" spans="28:30" ht="15.75" x14ac:dyDescent="0.25">
      <c r="AB169" s="140">
        <v>731</v>
      </c>
      <c r="AC169" s="140" t="s">
        <v>750</v>
      </c>
      <c r="AD169" s="141">
        <v>2.9</v>
      </c>
    </row>
    <row r="170" spans="28:30" ht="15.75" x14ac:dyDescent="0.25">
      <c r="AB170" s="140">
        <v>742</v>
      </c>
      <c r="AC170" s="140" t="s">
        <v>750</v>
      </c>
      <c r="AD170" s="141">
        <v>2.9</v>
      </c>
    </row>
    <row r="171" spans="28:30" ht="15.75" x14ac:dyDescent="0.25">
      <c r="AB171" s="140">
        <v>759</v>
      </c>
      <c r="AC171" s="140" t="s">
        <v>750</v>
      </c>
      <c r="AD171" s="141">
        <v>2.9</v>
      </c>
    </row>
    <row r="172" spans="28:30" ht="15.75" x14ac:dyDescent="0.25">
      <c r="AB172" s="139">
        <v>761</v>
      </c>
      <c r="AC172" s="140" t="s">
        <v>750</v>
      </c>
      <c r="AD172" s="141">
        <v>2.9</v>
      </c>
    </row>
    <row r="173" spans="28:30" ht="15.75" x14ac:dyDescent="0.25">
      <c r="AB173" s="140">
        <v>797</v>
      </c>
      <c r="AC173" s="140" t="s">
        <v>750</v>
      </c>
      <c r="AD173" s="141">
        <v>2.9</v>
      </c>
    </row>
    <row r="174" spans="28:30" ht="15.75" x14ac:dyDescent="0.25">
      <c r="AB174" s="140">
        <v>916</v>
      </c>
      <c r="AC174" s="140" t="s">
        <v>750</v>
      </c>
      <c r="AD174" s="141">
        <v>2.9</v>
      </c>
    </row>
    <row r="175" spans="28:30" ht="15.75" x14ac:dyDescent="0.25">
      <c r="AB175" s="140">
        <v>919</v>
      </c>
      <c r="AC175" s="140" t="s">
        <v>750</v>
      </c>
      <c r="AD175" s="141">
        <v>2.9</v>
      </c>
    </row>
    <row r="176" spans="28:30" ht="15.75" x14ac:dyDescent="0.25">
      <c r="AB176" s="140">
        <v>920</v>
      </c>
      <c r="AC176" s="140" t="s">
        <v>750</v>
      </c>
      <c r="AD176" s="141">
        <v>2.9</v>
      </c>
    </row>
    <row r="177" spans="28:30" ht="15.75" x14ac:dyDescent="0.25">
      <c r="AB177" s="139">
        <v>928</v>
      </c>
      <c r="AC177" s="140" t="s">
        <v>750</v>
      </c>
      <c r="AD177" s="141">
        <v>2.9</v>
      </c>
    </row>
    <row r="178" spans="28:30" ht="15.75" x14ac:dyDescent="0.25">
      <c r="AB178" s="140">
        <v>932</v>
      </c>
      <c r="AC178" s="140" t="s">
        <v>750</v>
      </c>
      <c r="AD178" s="141">
        <v>2.9</v>
      </c>
    </row>
    <row r="179" spans="28:30" ht="15.75" x14ac:dyDescent="0.25">
      <c r="AB179" s="140">
        <v>933</v>
      </c>
      <c r="AC179" s="140" t="s">
        <v>750</v>
      </c>
      <c r="AD179" s="141">
        <v>2.9</v>
      </c>
    </row>
    <row r="180" spans="28:30" ht="15.75" x14ac:dyDescent="0.25">
      <c r="AB180" s="140">
        <v>936</v>
      </c>
      <c r="AC180" s="140" t="s">
        <v>750</v>
      </c>
      <c r="AD180" s="141">
        <v>2.9</v>
      </c>
    </row>
    <row r="181" spans="28:30" ht="15.75" x14ac:dyDescent="0.25">
      <c r="AB181" s="139">
        <v>941</v>
      </c>
      <c r="AC181" s="140" t="s">
        <v>750</v>
      </c>
      <c r="AD181" s="141">
        <v>2.9</v>
      </c>
    </row>
    <row r="182" spans="28:30" ht="15.75" x14ac:dyDescent="0.25">
      <c r="AB182" s="139">
        <v>982</v>
      </c>
      <c r="AC182" s="140" t="s">
        <v>750</v>
      </c>
      <c r="AD182" s="141">
        <v>2.9</v>
      </c>
    </row>
    <row r="183" spans="28:30" ht="15.75" x14ac:dyDescent="0.25">
      <c r="AB183" s="140">
        <v>992</v>
      </c>
      <c r="AC183" s="140" t="s">
        <v>750</v>
      </c>
      <c r="AD183" s="141">
        <v>2.9</v>
      </c>
    </row>
    <row r="184" spans="28:30" ht="15.75" x14ac:dyDescent="0.25">
      <c r="AB184" s="140">
        <v>384</v>
      </c>
      <c r="AC184" s="140" t="s">
        <v>750</v>
      </c>
      <c r="AD184" s="141">
        <v>2.8</v>
      </c>
    </row>
    <row r="185" spans="28:30" ht="15.75" x14ac:dyDescent="0.25">
      <c r="AB185" s="140">
        <v>215</v>
      </c>
      <c r="AC185" s="140" t="s">
        <v>750</v>
      </c>
      <c r="AD185" s="141">
        <v>2.6</v>
      </c>
    </row>
    <row r="186" spans="28:30" ht="15.75" x14ac:dyDescent="0.25">
      <c r="AB186" s="140">
        <v>144</v>
      </c>
      <c r="AC186" s="140" t="s">
        <v>750</v>
      </c>
      <c r="AD186" s="141">
        <v>2.5</v>
      </c>
    </row>
    <row r="187" spans="28:30" ht="15.75" x14ac:dyDescent="0.25">
      <c r="AB187" s="140">
        <v>148</v>
      </c>
      <c r="AC187" s="140" t="s">
        <v>750</v>
      </c>
      <c r="AD187" s="141">
        <v>2.5</v>
      </c>
    </row>
    <row r="188" spans="28:30" ht="15.75" x14ac:dyDescent="0.25">
      <c r="AB188" s="140">
        <v>151</v>
      </c>
      <c r="AC188" s="140" t="s">
        <v>750</v>
      </c>
      <c r="AD188" s="141">
        <v>2.5</v>
      </c>
    </row>
    <row r="189" spans="28:30" ht="15.75" x14ac:dyDescent="0.25">
      <c r="AB189" s="140">
        <v>156</v>
      </c>
      <c r="AC189" s="140" t="s">
        <v>750</v>
      </c>
      <c r="AD189" s="141">
        <v>2.5</v>
      </c>
    </row>
    <row r="190" spans="28:30" ht="15.75" x14ac:dyDescent="0.25">
      <c r="AB190" s="140">
        <v>161</v>
      </c>
      <c r="AC190" s="140" t="s">
        <v>750</v>
      </c>
      <c r="AD190" s="141">
        <v>2.5</v>
      </c>
    </row>
    <row r="191" spans="28:30" ht="15.75" x14ac:dyDescent="0.25">
      <c r="AB191" s="140">
        <v>162</v>
      </c>
      <c r="AC191" s="140" t="s">
        <v>750</v>
      </c>
      <c r="AD191" s="141">
        <v>2.5</v>
      </c>
    </row>
    <row r="192" spans="28:30" ht="15.75" x14ac:dyDescent="0.25">
      <c r="AB192" s="140">
        <v>171</v>
      </c>
      <c r="AC192" s="140" t="s">
        <v>750</v>
      </c>
      <c r="AD192" s="141">
        <v>2.5</v>
      </c>
    </row>
    <row r="193" spans="28:30" ht="15.75" x14ac:dyDescent="0.25">
      <c r="AB193" s="140">
        <v>172</v>
      </c>
      <c r="AC193" s="140" t="s">
        <v>750</v>
      </c>
      <c r="AD193" s="141">
        <v>2.5</v>
      </c>
    </row>
    <row r="194" spans="28:30" ht="15.75" x14ac:dyDescent="0.25">
      <c r="AB194" s="140">
        <v>174</v>
      </c>
      <c r="AC194" s="140" t="s">
        <v>750</v>
      </c>
      <c r="AD194" s="141">
        <v>2.5</v>
      </c>
    </row>
    <row r="195" spans="28:30" ht="15.75" x14ac:dyDescent="0.25">
      <c r="AB195" s="140">
        <v>244</v>
      </c>
      <c r="AC195" s="140" t="s">
        <v>750</v>
      </c>
      <c r="AD195" s="141">
        <v>2.5</v>
      </c>
    </row>
    <row r="196" spans="28:30" ht="15.75" x14ac:dyDescent="0.25">
      <c r="AB196" s="140">
        <v>251</v>
      </c>
      <c r="AC196" s="140" t="s">
        <v>750</v>
      </c>
      <c r="AD196" s="141">
        <v>2.5</v>
      </c>
    </row>
    <row r="197" spans="28:30" ht="15.75" x14ac:dyDescent="0.25">
      <c r="AB197" s="139">
        <v>265</v>
      </c>
      <c r="AC197" s="140" t="s">
        <v>750</v>
      </c>
      <c r="AD197" s="141">
        <v>2.5</v>
      </c>
    </row>
    <row r="198" spans="28:30" ht="15.75" x14ac:dyDescent="0.25">
      <c r="AB198" s="140">
        <v>275</v>
      </c>
      <c r="AC198" s="140" t="s">
        <v>750</v>
      </c>
      <c r="AD198" s="141">
        <v>2.5</v>
      </c>
    </row>
    <row r="199" spans="28:30" ht="15.75" x14ac:dyDescent="0.25">
      <c r="AB199" s="140">
        <v>277</v>
      </c>
      <c r="AC199" s="140" t="s">
        <v>750</v>
      </c>
      <c r="AD199" s="141">
        <v>2.5</v>
      </c>
    </row>
    <row r="200" spans="28:30" ht="15.75" x14ac:dyDescent="0.25">
      <c r="AB200" s="140">
        <v>324</v>
      </c>
      <c r="AC200" s="140" t="s">
        <v>750</v>
      </c>
      <c r="AD200" s="141">
        <v>2.5</v>
      </c>
    </row>
    <row r="201" spans="28:30" ht="15.75" x14ac:dyDescent="0.25">
      <c r="AB201" s="140">
        <v>365</v>
      </c>
      <c r="AC201" s="140" t="s">
        <v>750</v>
      </c>
      <c r="AD201" s="141">
        <v>2.5</v>
      </c>
    </row>
    <row r="202" spans="28:30" ht="15.75" x14ac:dyDescent="0.25">
      <c r="AB202" s="140">
        <v>427</v>
      </c>
      <c r="AC202" s="140" t="s">
        <v>750</v>
      </c>
      <c r="AD202" s="141">
        <v>2.5</v>
      </c>
    </row>
    <row r="203" spans="28:30" ht="15.75" x14ac:dyDescent="0.25">
      <c r="AB203" s="140">
        <v>715</v>
      </c>
      <c r="AC203" s="140" t="s">
        <v>750</v>
      </c>
      <c r="AD203" s="141">
        <v>2.5</v>
      </c>
    </row>
    <row r="204" spans="28:30" ht="15.75" x14ac:dyDescent="0.25">
      <c r="AB204" s="140">
        <v>729</v>
      </c>
      <c r="AC204" s="140" t="s">
        <v>750</v>
      </c>
      <c r="AD204" s="141">
        <v>2.5</v>
      </c>
    </row>
    <row r="205" spans="28:30" ht="15.75" x14ac:dyDescent="0.25">
      <c r="AB205" s="140">
        <v>732</v>
      </c>
      <c r="AC205" s="140" t="s">
        <v>750</v>
      </c>
      <c r="AD205" s="141">
        <v>2.5</v>
      </c>
    </row>
    <row r="206" spans="28:30" ht="15.75" x14ac:dyDescent="0.25">
      <c r="AB206" s="140">
        <v>778</v>
      </c>
      <c r="AC206" s="140" t="s">
        <v>751</v>
      </c>
      <c r="AD206" s="141">
        <v>2.5</v>
      </c>
    </row>
    <row r="207" spans="28:30" ht="15.75" x14ac:dyDescent="0.25">
      <c r="AB207" s="140">
        <v>909</v>
      </c>
      <c r="AC207" s="140" t="s">
        <v>751</v>
      </c>
      <c r="AD207" s="141">
        <v>2.5</v>
      </c>
    </row>
    <row r="208" spans="28:30" ht="15.75" x14ac:dyDescent="0.25">
      <c r="AB208" s="139">
        <v>925</v>
      </c>
      <c r="AC208" s="140" t="s">
        <v>751</v>
      </c>
      <c r="AD208" s="141">
        <v>2.5</v>
      </c>
    </row>
    <row r="209" spans="28:30" ht="15.75" x14ac:dyDescent="0.25">
      <c r="AB209" s="140">
        <v>140</v>
      </c>
      <c r="AC209" s="140" t="s">
        <v>751</v>
      </c>
      <c r="AD209" s="141">
        <v>2</v>
      </c>
    </row>
    <row r="210" spans="28:30" ht="15.75" x14ac:dyDescent="0.25">
      <c r="AB210" s="139">
        <v>153</v>
      </c>
      <c r="AC210" s="140" t="s">
        <v>751</v>
      </c>
      <c r="AD210" s="141">
        <v>2</v>
      </c>
    </row>
    <row r="211" spans="28:30" ht="15.75" x14ac:dyDescent="0.25">
      <c r="AB211" s="140">
        <v>208</v>
      </c>
      <c r="AC211" s="140" t="s">
        <v>751</v>
      </c>
      <c r="AD211" s="141">
        <v>2</v>
      </c>
    </row>
    <row r="212" spans="28:30" ht="15.75" x14ac:dyDescent="0.25">
      <c r="AB212" s="140">
        <v>238</v>
      </c>
      <c r="AC212" s="140" t="s">
        <v>751</v>
      </c>
      <c r="AD212" s="141">
        <v>2</v>
      </c>
    </row>
    <row r="213" spans="28:30" ht="15.75" x14ac:dyDescent="0.25">
      <c r="AB213" s="139">
        <v>252</v>
      </c>
      <c r="AC213" s="140" t="s">
        <v>751</v>
      </c>
      <c r="AD213" s="141">
        <v>2</v>
      </c>
    </row>
    <row r="214" spans="28:30" ht="15.75" x14ac:dyDescent="0.25">
      <c r="AB214" s="139">
        <v>262</v>
      </c>
      <c r="AC214" s="140" t="s">
        <v>751</v>
      </c>
      <c r="AD214" s="141">
        <v>2</v>
      </c>
    </row>
    <row r="215" spans="28:30" ht="15.75" x14ac:dyDescent="0.25">
      <c r="AB215" s="139">
        <v>274</v>
      </c>
      <c r="AC215" s="140" t="s">
        <v>751</v>
      </c>
      <c r="AD215" s="141">
        <v>2</v>
      </c>
    </row>
    <row r="216" spans="28:30" ht="15.75" x14ac:dyDescent="0.25">
      <c r="AB216" s="140">
        <v>276</v>
      </c>
      <c r="AC216" s="140" t="s">
        <v>751</v>
      </c>
      <c r="AD216" s="141">
        <v>2</v>
      </c>
    </row>
    <row r="217" spans="28:30" ht="15.75" x14ac:dyDescent="0.25">
      <c r="AB217" s="140">
        <v>305</v>
      </c>
      <c r="AC217" s="140" t="s">
        <v>751</v>
      </c>
      <c r="AD217" s="141">
        <v>2</v>
      </c>
    </row>
    <row r="218" spans="28:30" ht="15.75" x14ac:dyDescent="0.25">
      <c r="AB218" s="140">
        <v>310</v>
      </c>
      <c r="AC218" s="140" t="s">
        <v>751</v>
      </c>
      <c r="AD218" s="141">
        <v>2</v>
      </c>
    </row>
    <row r="219" spans="28:30" ht="15.75" x14ac:dyDescent="0.25">
      <c r="AB219" s="140">
        <v>345</v>
      </c>
      <c r="AC219" s="140" t="s">
        <v>751</v>
      </c>
      <c r="AD219" s="141">
        <v>2</v>
      </c>
    </row>
    <row r="220" spans="28:30" ht="15.75" x14ac:dyDescent="0.25">
      <c r="AB220" s="140">
        <v>346</v>
      </c>
      <c r="AC220" s="140" t="s">
        <v>751</v>
      </c>
      <c r="AD220" s="141">
        <v>2</v>
      </c>
    </row>
    <row r="221" spans="28:30" ht="15.75" x14ac:dyDescent="0.25">
      <c r="AB221" s="139">
        <v>362</v>
      </c>
      <c r="AC221" s="140" t="s">
        <v>751</v>
      </c>
      <c r="AD221" s="141">
        <v>2</v>
      </c>
    </row>
    <row r="222" spans="28:30" ht="15.75" x14ac:dyDescent="0.25">
      <c r="AB222" s="140">
        <v>373</v>
      </c>
      <c r="AC222" s="140" t="s">
        <v>751</v>
      </c>
      <c r="AD222" s="141">
        <v>2</v>
      </c>
    </row>
    <row r="223" spans="28:30" ht="15.75" x14ac:dyDescent="0.25">
      <c r="AB223" s="139">
        <v>417</v>
      </c>
      <c r="AC223" s="140" t="s">
        <v>751</v>
      </c>
      <c r="AD223" s="141">
        <v>2</v>
      </c>
    </row>
    <row r="224" spans="28:30" ht="15.75" x14ac:dyDescent="0.25">
      <c r="AB224" s="140">
        <v>433</v>
      </c>
      <c r="AC224" s="140" t="s">
        <v>751</v>
      </c>
      <c r="AD224" s="141">
        <v>2</v>
      </c>
    </row>
    <row r="225" spans="28:30" ht="15.75" x14ac:dyDescent="0.25">
      <c r="AB225" s="139">
        <v>453</v>
      </c>
      <c r="AC225" s="140" t="s">
        <v>751</v>
      </c>
      <c r="AD225" s="141">
        <v>2</v>
      </c>
    </row>
    <row r="226" spans="28:30" ht="15.75" x14ac:dyDescent="0.25">
      <c r="AB226" s="139">
        <v>712</v>
      </c>
      <c r="AC226" s="140" t="s">
        <v>751</v>
      </c>
      <c r="AD226" s="141">
        <v>2</v>
      </c>
    </row>
    <row r="227" spans="28:30" ht="15.75" x14ac:dyDescent="0.25">
      <c r="AB227" s="139">
        <v>723</v>
      </c>
      <c r="AC227" s="140" t="s">
        <v>751</v>
      </c>
      <c r="AD227" s="141">
        <v>2</v>
      </c>
    </row>
    <row r="228" spans="28:30" ht="15.75" x14ac:dyDescent="0.25">
      <c r="AB228" s="140">
        <v>745</v>
      </c>
      <c r="AC228" s="140" t="s">
        <v>751</v>
      </c>
      <c r="AD228" s="141">
        <v>2</v>
      </c>
    </row>
    <row r="229" spans="28:30" ht="15.75" x14ac:dyDescent="0.25">
      <c r="AB229" s="139">
        <v>758</v>
      </c>
      <c r="AC229" s="140" t="s">
        <v>751</v>
      </c>
      <c r="AD229" s="141">
        <v>2</v>
      </c>
    </row>
    <row r="230" spans="28:30" ht="15.75" x14ac:dyDescent="0.25">
      <c r="AB230" s="140">
        <v>762</v>
      </c>
      <c r="AC230" s="140" t="s">
        <v>751</v>
      </c>
      <c r="AD230" s="141">
        <v>2</v>
      </c>
    </row>
    <row r="231" spans="28:30" ht="15.75" x14ac:dyDescent="0.25">
      <c r="AB231" s="140">
        <v>767</v>
      </c>
      <c r="AC231" s="140" t="s">
        <v>751</v>
      </c>
      <c r="AD231" s="141">
        <v>2</v>
      </c>
    </row>
    <row r="232" spans="28:30" ht="15.75" x14ac:dyDescent="0.25">
      <c r="AB232" s="140">
        <v>780</v>
      </c>
      <c r="AC232" s="140" t="s">
        <v>751</v>
      </c>
      <c r="AD232" s="141">
        <v>2</v>
      </c>
    </row>
    <row r="233" spans="28:30" ht="15.75" x14ac:dyDescent="0.25">
      <c r="AB233" s="140">
        <v>910</v>
      </c>
      <c r="AC233" s="140" t="s">
        <v>751</v>
      </c>
      <c r="AD233" s="141">
        <v>2</v>
      </c>
    </row>
    <row r="234" spans="28:30" ht="15.75" x14ac:dyDescent="0.25">
      <c r="AB234" s="140">
        <v>994</v>
      </c>
      <c r="AC234" s="140" t="s">
        <v>751</v>
      </c>
      <c r="AD234" s="141">
        <v>2</v>
      </c>
    </row>
    <row r="235" spans="28:30" ht="15.75" x14ac:dyDescent="0.25">
      <c r="AB235" s="140">
        <v>232</v>
      </c>
      <c r="AC235" s="140" t="s">
        <v>751</v>
      </c>
      <c r="AD235" s="141">
        <v>1.6</v>
      </c>
    </row>
    <row r="236" spans="28:30" ht="15.75" x14ac:dyDescent="0.25">
      <c r="AB236" s="139">
        <v>263</v>
      </c>
      <c r="AC236" s="140" t="s">
        <v>751</v>
      </c>
      <c r="AD236" s="141">
        <v>1.6</v>
      </c>
    </row>
    <row r="237" spans="28:30" ht="15.75" x14ac:dyDescent="0.25">
      <c r="AB237" s="139">
        <v>396</v>
      </c>
      <c r="AC237" s="140" t="s">
        <v>751</v>
      </c>
      <c r="AD237" s="141">
        <v>1.6</v>
      </c>
    </row>
    <row r="238" spans="28:30" ht="15.75" x14ac:dyDescent="0.25">
      <c r="AB238" s="139">
        <v>416</v>
      </c>
      <c r="AC238" s="140" t="s">
        <v>751</v>
      </c>
      <c r="AD238" s="141">
        <v>1.6</v>
      </c>
    </row>
    <row r="239" spans="28:30" ht="15.75" x14ac:dyDescent="0.25">
      <c r="AB239" s="140">
        <v>436</v>
      </c>
      <c r="AC239" s="140" t="s">
        <v>751</v>
      </c>
      <c r="AD239" s="141">
        <v>1.6</v>
      </c>
    </row>
    <row r="240" spans="28:30" ht="15.75" x14ac:dyDescent="0.25">
      <c r="AB240" s="139">
        <v>765</v>
      </c>
      <c r="AC240" s="140" t="s">
        <v>751</v>
      </c>
      <c r="AD240" s="141">
        <v>1.6</v>
      </c>
    </row>
    <row r="241" spans="28:30" ht="15.75" x14ac:dyDescent="0.25">
      <c r="AB241" s="139">
        <v>918</v>
      </c>
      <c r="AC241" s="140" t="s">
        <v>751</v>
      </c>
      <c r="AD241" s="141">
        <v>1.6</v>
      </c>
    </row>
    <row r="242" spans="28:30" ht="15.75" x14ac:dyDescent="0.25">
      <c r="AB242" s="140">
        <v>931</v>
      </c>
      <c r="AC242" s="140" t="s">
        <v>751</v>
      </c>
      <c r="AD242" s="141">
        <v>1.6</v>
      </c>
    </row>
    <row r="243" spans="28:30" ht="15.75" x14ac:dyDescent="0.25">
      <c r="AB243" s="139">
        <v>961</v>
      </c>
      <c r="AC243" s="140" t="s">
        <v>751</v>
      </c>
      <c r="AD243" s="141">
        <v>1.6</v>
      </c>
    </row>
    <row r="244" spans="28:30" ht="15.75" x14ac:dyDescent="0.25">
      <c r="AB244" s="139">
        <v>962</v>
      </c>
      <c r="AC244" s="140" t="s">
        <v>751</v>
      </c>
      <c r="AD244" s="141">
        <v>1.6</v>
      </c>
    </row>
    <row r="245" spans="28:30" ht="15.75" x14ac:dyDescent="0.25">
      <c r="AB245" s="139">
        <v>995</v>
      </c>
      <c r="AC245" s="140" t="s">
        <v>751</v>
      </c>
      <c r="AD245" s="141">
        <v>1.3</v>
      </c>
    </row>
    <row r="246" spans="28:30" ht="15.75" x14ac:dyDescent="0.25">
      <c r="AB246" s="139">
        <v>787</v>
      </c>
      <c r="AC246" s="140" t="s">
        <v>751</v>
      </c>
      <c r="AD246" s="141">
        <v>1.2</v>
      </c>
    </row>
    <row r="247" spans="28:30" ht="15.75" x14ac:dyDescent="0.25">
      <c r="AB247" s="139">
        <v>698</v>
      </c>
      <c r="AC247" s="140" t="s">
        <v>752</v>
      </c>
      <c r="AD247" s="141"/>
    </row>
    <row r="248" spans="28:30" ht="15.75" x14ac:dyDescent="0.25">
      <c r="AB248" s="139"/>
      <c r="AC248" s="140"/>
      <c r="AD248" s="141"/>
    </row>
    <row r="249" spans="28:30" ht="15.75" x14ac:dyDescent="0.25">
      <c r="AB249" s="139"/>
      <c r="AC249" s="140"/>
      <c r="AD249" s="141"/>
    </row>
    <row r="250" spans="28:30" ht="15.75" x14ac:dyDescent="0.25">
      <c r="AB250" s="139"/>
      <c r="AC250" s="140"/>
      <c r="AD250" s="141"/>
    </row>
    <row r="251" spans="28:30" ht="15.75" x14ac:dyDescent="0.25">
      <c r="AB251" s="139"/>
      <c r="AC251" s="140"/>
      <c r="AD251" s="141"/>
    </row>
    <row r="252" spans="28:30" ht="15.75" x14ac:dyDescent="0.25">
      <c r="AB252" s="139"/>
      <c r="AC252" s="140"/>
      <c r="AD252" s="141"/>
    </row>
    <row r="253" spans="28:30" ht="15.75" x14ac:dyDescent="0.25">
      <c r="AB253" s="139"/>
      <c r="AC253" s="139"/>
      <c r="AD253" s="141"/>
    </row>
    <row r="254" spans="28:30" ht="15.75" x14ac:dyDescent="0.25">
      <c r="AB254" s="139"/>
      <c r="AC254" s="139"/>
      <c r="AD254" s="141"/>
    </row>
    <row r="255" spans="28:30" ht="15.75" x14ac:dyDescent="0.25">
      <c r="AB255" s="139"/>
      <c r="AC255" s="139"/>
      <c r="AD255" s="141"/>
    </row>
    <row r="256" spans="28:30" ht="15.75" x14ac:dyDescent="0.25">
      <c r="AB256" s="139"/>
      <c r="AC256" s="139"/>
      <c r="AD256" s="141"/>
    </row>
    <row r="257" spans="28:30" ht="15.75" x14ac:dyDescent="0.25">
      <c r="AB257" s="139"/>
      <c r="AC257" s="139"/>
      <c r="AD257" s="141"/>
    </row>
    <row r="258" spans="28:30" ht="15.75" x14ac:dyDescent="0.25">
      <c r="AB258" s="139"/>
      <c r="AC258" s="139"/>
      <c r="AD258" s="141"/>
    </row>
    <row r="259" spans="28:30" ht="15.75" x14ac:dyDescent="0.25">
      <c r="AB259" s="139"/>
      <c r="AC259" s="139"/>
      <c r="AD259" s="141"/>
    </row>
    <row r="260" spans="28:30" ht="15.75" x14ac:dyDescent="0.25">
      <c r="AB260" s="139"/>
      <c r="AC260" s="139"/>
      <c r="AD260" s="141"/>
    </row>
    <row r="261" spans="28:30" ht="15.75" x14ac:dyDescent="0.25">
      <c r="AB261" s="139"/>
      <c r="AC261" s="139"/>
      <c r="AD261" s="141"/>
    </row>
    <row r="262" spans="28:30" ht="15.75" x14ac:dyDescent="0.25">
      <c r="AB262" s="139"/>
      <c r="AC262" s="139"/>
      <c r="AD262" s="141"/>
    </row>
    <row r="263" spans="28:30" ht="15.75" x14ac:dyDescent="0.25">
      <c r="AB263" s="139"/>
      <c r="AC263" s="139"/>
      <c r="AD263" s="141"/>
    </row>
    <row r="264" spans="28:30" ht="15.75" x14ac:dyDescent="0.25">
      <c r="AB264" s="139"/>
      <c r="AC264" s="139"/>
      <c r="AD264" s="141"/>
    </row>
    <row r="265" spans="28:30" ht="15.75" x14ac:dyDescent="0.25">
      <c r="AB265" s="139"/>
      <c r="AC265" s="139"/>
      <c r="AD265" s="141"/>
    </row>
    <row r="266" spans="28:30" ht="15.75" x14ac:dyDescent="0.25">
      <c r="AB266" s="139"/>
      <c r="AC266" s="139"/>
      <c r="AD266" s="141"/>
    </row>
    <row r="267" spans="28:30" ht="15.75" x14ac:dyDescent="0.25">
      <c r="AB267" s="139"/>
      <c r="AC267" s="139"/>
      <c r="AD267" s="141"/>
    </row>
    <row r="268" spans="28:30" ht="15.75" x14ac:dyDescent="0.25">
      <c r="AB268" s="139"/>
      <c r="AC268" s="139"/>
      <c r="AD268" s="141"/>
    </row>
    <row r="269" spans="28:30" ht="15.75" x14ac:dyDescent="0.25">
      <c r="AB269" s="139"/>
      <c r="AC269" s="139"/>
      <c r="AD269" s="141"/>
    </row>
    <row r="270" spans="28:30" ht="15.75" x14ac:dyDescent="0.25">
      <c r="AB270" s="139"/>
      <c r="AC270" s="139"/>
      <c r="AD270" s="141"/>
    </row>
    <row r="271" spans="28:30" ht="15.75" x14ac:dyDescent="0.25">
      <c r="AB271" s="139"/>
      <c r="AC271" s="139"/>
      <c r="AD271" s="141"/>
    </row>
    <row r="272" spans="28:30" ht="15.75" x14ac:dyDescent="0.25">
      <c r="AB272" s="139"/>
      <c r="AC272" s="139"/>
      <c r="AD272" s="141"/>
    </row>
    <row r="273" spans="28:30" ht="15.75" x14ac:dyDescent="0.25">
      <c r="AB273" s="139"/>
      <c r="AC273" s="139"/>
      <c r="AD273" s="141"/>
    </row>
    <row r="274" spans="28:30" ht="15.75" x14ac:dyDescent="0.25">
      <c r="AB274" s="139"/>
      <c r="AC274" s="139"/>
      <c r="AD274" s="141"/>
    </row>
    <row r="275" spans="28:30" ht="15.75" x14ac:dyDescent="0.25">
      <c r="AB275" s="139"/>
      <c r="AC275" s="139"/>
      <c r="AD275" s="141"/>
    </row>
    <row r="276" spans="28:30" ht="15.75" x14ac:dyDescent="0.25">
      <c r="AB276" s="139"/>
      <c r="AC276" s="139"/>
      <c r="AD276" s="141"/>
    </row>
  </sheetData>
  <mergeCells count="3">
    <mergeCell ref="J5:K5"/>
    <mergeCell ref="J8:K8"/>
    <mergeCell ref="J9:K9"/>
  </mergeCells>
  <phoneticPr fontId="4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00B0F0"/>
  </sheetPr>
  <dimension ref="A1:BO2"/>
  <sheetViews>
    <sheetView tabSelected="1" zoomScale="99" zoomScaleNormal="99" workbookViewId="0">
      <selection activeCell="F7" sqref="F7"/>
    </sheetView>
  </sheetViews>
  <sheetFormatPr defaultColWidth="9.140625" defaultRowHeight="15" x14ac:dyDescent="0.25"/>
  <cols>
    <col min="1" max="1" width="10.140625" style="75" customWidth="1"/>
    <col min="2" max="2" width="7.140625" style="72" customWidth="1"/>
    <col min="3" max="3" width="8.42578125" style="72" customWidth="1"/>
    <col min="4" max="4" width="7.85546875" style="72" customWidth="1"/>
    <col min="5" max="5" width="9" style="72" customWidth="1"/>
    <col min="6" max="6" width="11.28515625" style="72" customWidth="1"/>
    <col min="7" max="7" width="9.140625" style="72" customWidth="1"/>
    <col min="8" max="9" width="7.42578125" style="72" customWidth="1"/>
    <col min="10" max="10" width="8.5703125" style="72" customWidth="1"/>
    <col min="11" max="11" width="8.42578125" style="125" customWidth="1"/>
    <col min="12" max="12" width="7" style="72" customWidth="1"/>
    <col min="13" max="13" width="6.140625" style="72" customWidth="1"/>
    <col min="14" max="15" width="11.7109375" style="72" customWidth="1"/>
    <col min="16" max="17" width="8.85546875" style="72" customWidth="1"/>
    <col min="18" max="18" width="8.140625" style="76" customWidth="1"/>
    <col min="19" max="19" width="8.5703125" style="76" customWidth="1"/>
    <col min="20" max="21" width="9.42578125" style="72" customWidth="1"/>
    <col min="22" max="22" width="8.140625" style="120" customWidth="1"/>
    <col min="23" max="23" width="8.7109375" style="120" customWidth="1"/>
    <col min="24" max="24" width="8.5703125" style="120" customWidth="1"/>
    <col min="25" max="25" width="8.140625" style="120" customWidth="1"/>
    <col min="26" max="26" width="8.7109375" style="120" customWidth="1"/>
    <col min="27" max="27" width="7.140625" style="120" customWidth="1"/>
    <col min="28" max="28" width="9" style="77" customWidth="1"/>
    <col min="29" max="29" width="6.28515625" style="78" customWidth="1"/>
    <col min="30" max="30" width="10" style="124" customWidth="1"/>
    <col min="31" max="31" width="10" style="77" customWidth="1"/>
    <col min="32" max="32" width="9.85546875" style="78" customWidth="1"/>
    <col min="33" max="33" width="7.85546875" style="72" customWidth="1"/>
    <col min="34" max="34" width="8.85546875" style="76" customWidth="1"/>
    <col min="35" max="35" width="7.85546875" style="72" customWidth="1"/>
    <col min="36" max="36" width="8.42578125" style="79" customWidth="1"/>
    <col min="37" max="37" width="9" style="76" customWidth="1"/>
    <col min="38" max="38" width="8.42578125" style="76" customWidth="1"/>
    <col min="39" max="39" width="7.85546875" style="79" customWidth="1"/>
    <col min="40" max="40" width="5.85546875" style="76" customWidth="1"/>
    <col min="41" max="41" width="8.140625" style="79" customWidth="1"/>
    <col min="42" max="42" width="9.28515625" style="76" customWidth="1"/>
    <col min="43" max="43" width="8.140625" style="79" customWidth="1"/>
    <col min="44" max="44" width="9.28515625" style="76" customWidth="1"/>
    <col min="45" max="45" width="7.85546875" style="76" customWidth="1"/>
    <col min="46" max="46" width="8.140625" style="79" customWidth="1"/>
    <col min="47" max="48" width="9.28515625" style="76" customWidth="1"/>
    <col min="49" max="49" width="11.5703125" style="79" customWidth="1"/>
    <col min="50" max="50" width="10.85546875" style="76" customWidth="1"/>
    <col min="51" max="51" width="9.28515625" style="76" customWidth="1"/>
    <col min="52" max="52" width="11.5703125" style="79" customWidth="1"/>
    <col min="53" max="53" width="10.85546875" style="76" customWidth="1"/>
    <col min="54" max="54" width="11.5703125" style="79" customWidth="1"/>
    <col min="55" max="55" width="10.85546875" style="76" customWidth="1"/>
    <col min="56" max="56" width="7.85546875" style="76" customWidth="1"/>
    <col min="57" max="57" width="9.5703125" style="76" customWidth="1"/>
    <col min="58" max="58" width="10.140625" style="76" customWidth="1"/>
    <col min="59" max="59" width="12.140625" style="76" customWidth="1"/>
    <col min="60" max="60" width="9.140625" style="72" customWidth="1"/>
    <col min="61" max="62" width="9.140625" style="72"/>
    <col min="63" max="63" width="12.85546875" style="76" customWidth="1"/>
    <col min="64" max="64" width="10.42578125" style="76" customWidth="1"/>
    <col min="65" max="65" width="11.85546875" style="76" customWidth="1"/>
    <col min="66" max="66" width="9.140625" style="72"/>
    <col min="67" max="67" width="9.140625" style="77"/>
    <col min="68" max="16384" width="9.140625" style="72"/>
  </cols>
  <sheetData>
    <row r="1" spans="1:67" ht="68.099999999999994" customHeight="1" x14ac:dyDescent="0.25">
      <c r="A1" s="80" t="s">
        <v>663</v>
      </c>
      <c r="B1" s="80" t="s">
        <v>664</v>
      </c>
      <c r="C1" s="81" t="s">
        <v>665</v>
      </c>
      <c r="D1" s="82" t="s">
        <v>3</v>
      </c>
      <c r="E1" s="82" t="s">
        <v>20</v>
      </c>
      <c r="F1" s="83" t="s">
        <v>666</v>
      </c>
      <c r="G1" s="81" t="s">
        <v>667</v>
      </c>
      <c r="H1" s="84" t="s">
        <v>668</v>
      </c>
      <c r="I1" s="85" t="s">
        <v>669</v>
      </c>
      <c r="J1" s="84" t="s">
        <v>670</v>
      </c>
      <c r="K1" s="85" t="s">
        <v>741</v>
      </c>
      <c r="L1" s="84" t="s">
        <v>671</v>
      </c>
      <c r="M1" s="84" t="s">
        <v>672</v>
      </c>
      <c r="N1" s="81" t="s">
        <v>673</v>
      </c>
      <c r="O1" s="81" t="s">
        <v>674</v>
      </c>
      <c r="P1" s="81" t="s">
        <v>675</v>
      </c>
      <c r="Q1" s="85" t="s">
        <v>676</v>
      </c>
      <c r="R1" s="87" t="s">
        <v>678</v>
      </c>
      <c r="S1" s="86" t="s">
        <v>677</v>
      </c>
      <c r="T1" s="88" t="s">
        <v>4</v>
      </c>
      <c r="U1" s="80" t="s">
        <v>710</v>
      </c>
      <c r="V1" s="118" t="s">
        <v>711</v>
      </c>
      <c r="W1" s="118" t="s">
        <v>712</v>
      </c>
      <c r="X1" s="118" t="s">
        <v>713</v>
      </c>
      <c r="Y1" s="118" t="s">
        <v>679</v>
      </c>
      <c r="Z1" s="118" t="s">
        <v>680</v>
      </c>
      <c r="AA1" s="118" t="s">
        <v>681</v>
      </c>
      <c r="AB1" s="89" t="s">
        <v>682</v>
      </c>
      <c r="AC1" s="90" t="s">
        <v>683</v>
      </c>
      <c r="AD1" s="122" t="s">
        <v>684</v>
      </c>
      <c r="AE1" s="117" t="s">
        <v>715</v>
      </c>
      <c r="AF1" s="92" t="s">
        <v>685</v>
      </c>
      <c r="AG1" s="80" t="s">
        <v>686</v>
      </c>
      <c r="AH1" s="93" t="s">
        <v>687</v>
      </c>
      <c r="AI1" s="80" t="s">
        <v>688</v>
      </c>
      <c r="AJ1" s="94" t="s">
        <v>689</v>
      </c>
      <c r="AK1" s="95" t="s">
        <v>690</v>
      </c>
      <c r="AL1" s="93" t="s">
        <v>691</v>
      </c>
      <c r="AM1" s="94" t="s">
        <v>692</v>
      </c>
      <c r="AN1" s="93" t="s">
        <v>693</v>
      </c>
      <c r="AO1" s="94" t="s">
        <v>731</v>
      </c>
      <c r="AP1" s="93" t="s">
        <v>732</v>
      </c>
      <c r="AQ1" s="94" t="s">
        <v>733</v>
      </c>
      <c r="AR1" s="93" t="s">
        <v>734</v>
      </c>
      <c r="AS1" s="96" t="s">
        <v>694</v>
      </c>
      <c r="AT1" s="94" t="s">
        <v>695</v>
      </c>
      <c r="AU1" s="93" t="s">
        <v>696</v>
      </c>
      <c r="AV1" s="96" t="s">
        <v>735</v>
      </c>
      <c r="AW1" s="94" t="s">
        <v>736</v>
      </c>
      <c r="AX1" s="93" t="s">
        <v>737</v>
      </c>
      <c r="AY1" s="96" t="s">
        <v>738</v>
      </c>
      <c r="AZ1" s="94" t="s">
        <v>739</v>
      </c>
      <c r="BA1" s="93" t="s">
        <v>740</v>
      </c>
      <c r="BB1" s="94" t="s">
        <v>697</v>
      </c>
      <c r="BC1" s="93" t="s">
        <v>698</v>
      </c>
      <c r="BD1" s="93" t="s">
        <v>699</v>
      </c>
      <c r="BE1" s="97" t="s">
        <v>700</v>
      </c>
      <c r="BF1" s="98" t="s">
        <v>701</v>
      </c>
      <c r="BG1" s="99" t="s">
        <v>702</v>
      </c>
      <c r="BH1" s="100" t="s">
        <v>703</v>
      </c>
      <c r="BI1" s="98" t="s">
        <v>704</v>
      </c>
      <c r="BJ1" s="80" t="s">
        <v>705</v>
      </c>
      <c r="BK1" s="93" t="s">
        <v>706</v>
      </c>
      <c r="BL1" s="93" t="s">
        <v>707</v>
      </c>
      <c r="BM1" s="93" t="s">
        <v>708</v>
      </c>
      <c r="BN1" s="91" t="s">
        <v>716</v>
      </c>
      <c r="BO1" s="121" t="s">
        <v>714</v>
      </c>
    </row>
    <row r="2" spans="1:67" customFormat="1" ht="132" customHeight="1" x14ac:dyDescent="0.25">
      <c r="A2" s="104">
        <v>1</v>
      </c>
      <c r="B2" s="37"/>
      <c r="C2" s="37"/>
      <c r="D2" s="37" t="s">
        <v>122</v>
      </c>
      <c r="E2" s="37" t="s">
        <v>161</v>
      </c>
      <c r="F2" s="37" t="s">
        <v>552</v>
      </c>
      <c r="G2" s="102" t="s">
        <v>969</v>
      </c>
      <c r="H2" s="37" t="s">
        <v>970</v>
      </c>
      <c r="I2" s="37" t="s">
        <v>970</v>
      </c>
      <c r="J2" s="101" t="s">
        <v>948</v>
      </c>
      <c r="K2" s="126" t="s">
        <v>971</v>
      </c>
      <c r="L2" s="37" t="s">
        <v>932</v>
      </c>
      <c r="M2" s="37" t="s">
        <v>808</v>
      </c>
      <c r="N2" s="37"/>
      <c r="O2" s="377" t="s">
        <v>973</v>
      </c>
      <c r="P2" s="37"/>
      <c r="Q2" s="37" t="s">
        <v>645</v>
      </c>
      <c r="R2" s="106"/>
      <c r="S2" s="105">
        <v>13.9</v>
      </c>
      <c r="T2" s="37" t="s">
        <v>108</v>
      </c>
      <c r="U2" s="37"/>
      <c r="V2" s="119"/>
      <c r="W2" s="119"/>
      <c r="X2" s="119"/>
      <c r="Y2" s="119">
        <v>27</v>
      </c>
      <c r="Z2" s="119">
        <v>22</v>
      </c>
      <c r="AA2" s="119">
        <v>17</v>
      </c>
      <c r="AB2" s="112">
        <v>4</v>
      </c>
      <c r="AC2" s="113">
        <v>4</v>
      </c>
      <c r="AD2" s="123">
        <f>IF(Y2="","",Y2*Z2*AA2/1000000)</f>
        <v>0.01</v>
      </c>
      <c r="AE2" s="112">
        <v>56</v>
      </c>
      <c r="AF2" s="108">
        <f>IF(AC2="","",AE2/AD2*AC2)</f>
        <v>22400</v>
      </c>
      <c r="AG2" s="114">
        <v>3200</v>
      </c>
      <c r="AH2" s="109">
        <f>IF(ISERROR(AG2/AF2),"",AG2/AF2)</f>
        <v>0.14000000000000001</v>
      </c>
      <c r="AI2" s="102" t="s">
        <v>972</v>
      </c>
      <c r="AJ2" s="115">
        <v>0.29299999999999998</v>
      </c>
      <c r="AK2" s="109">
        <f t="shared" ref="AK2" si="0">IF(ISERROR(S2*AJ2),"",S2*AJ2)</f>
        <v>4.07</v>
      </c>
      <c r="AL2" s="109">
        <f t="shared" ref="AL2" si="1">IF(ISERROR(S2+AH2+AK2),"",S2+AH2+AK2)</f>
        <v>18.11</v>
      </c>
      <c r="AM2" s="110">
        <v>0.05</v>
      </c>
      <c r="AN2" s="109">
        <f t="shared" ref="AN2" si="2">IF(ISERROR(BG2*AM2),"",BG2*AM2)</f>
        <v>1.75</v>
      </c>
      <c r="AO2" s="110">
        <v>7.0000000000000007E-2</v>
      </c>
      <c r="AP2" s="109">
        <f>IF(ISERROR(BG2*AO2),"",BG2*AO2)</f>
        <v>2.4500000000000002</v>
      </c>
      <c r="AQ2" s="110">
        <v>0</v>
      </c>
      <c r="AR2" s="109">
        <f>IF(ISERROR(BG2*AQ2),"",BG2*AQ2)</f>
        <v>0</v>
      </c>
      <c r="AS2" s="106" t="s">
        <v>14</v>
      </c>
      <c r="AT2" s="110">
        <v>0</v>
      </c>
      <c r="AU2" s="109">
        <f t="shared" ref="AU2" si="3">IF(ISERROR(BG2*AT2),"",BG2*AT2)</f>
        <v>0</v>
      </c>
      <c r="AV2" s="106"/>
      <c r="AW2" s="110">
        <v>0</v>
      </c>
      <c r="AX2" s="109">
        <f>IF(ISERROR(BG2*AW2),"",BG2*AW2)</f>
        <v>0</v>
      </c>
      <c r="AY2" s="106"/>
      <c r="AZ2" s="110">
        <v>0</v>
      </c>
      <c r="BA2" s="109">
        <f>IF(ISERROR(BG2*AZ2),"",BG2*AZ2)</f>
        <v>0</v>
      </c>
      <c r="BB2" s="110">
        <v>0.1</v>
      </c>
      <c r="BC2" s="109">
        <f t="shared" ref="BC2" si="4">IF(ISERROR(BG2*BB2),"",BG2*BB2)</f>
        <v>3.5</v>
      </c>
      <c r="BD2" s="109">
        <f>IF(ISERROR(AN2+AP2+AR2+AU2+AX2+BA2+BC2),"",AN2+AP2+AR2+AU2+AX2+BA2+BC2)</f>
        <v>7.7</v>
      </c>
      <c r="BE2" s="109">
        <f t="shared" ref="BE2" si="5">IF(ISERROR(AL2+BD2),"",AL2+BD2)</f>
        <v>25.81</v>
      </c>
      <c r="BF2" s="111">
        <f t="shared" ref="BF2" si="6">IF(ISERROR((BG2-BE2)/BG2),"",(BG2-BE2)/BG2)</f>
        <v>0.2626</v>
      </c>
      <c r="BG2" s="106">
        <v>35</v>
      </c>
      <c r="BH2" s="106">
        <v>90</v>
      </c>
      <c r="BI2" s="111">
        <f>IF(ISERROR((BH2-BG2)/BH2),"",(BH2-BG2)/BH2)</f>
        <v>0.61109999999999998</v>
      </c>
      <c r="BJ2" s="116">
        <f>'762 Order'!Y20</f>
        <v>432</v>
      </c>
      <c r="BK2" s="109">
        <f>IF(ISERROR(BE2*BJ2),"",BE2*BJ2)</f>
        <v>11149.92</v>
      </c>
      <c r="BL2" s="109">
        <f>IF(ISERROR(BG2*BJ2),"",BG2*BJ2)</f>
        <v>15120</v>
      </c>
      <c r="BM2" s="109">
        <f>IF(ISERROR(BH2*BJ2),"",BH2*BJ2)</f>
        <v>38880</v>
      </c>
      <c r="BN2" s="107" t="str">
        <f>IF(V2="","",V2*W2*X2/1000000/AC2*BJ2)</f>
        <v/>
      </c>
      <c r="BO2" s="112"/>
    </row>
  </sheetData>
  <sheetProtection insertRows="0" deleteRows="0" sort="0"/>
  <protectedRanges>
    <protectedRange sqref="BG3:BG244 BN2 AK2:AN2 BI2 AD2:AF2 AS2:AU244 L3:AN244 AH2 L2:N2 P2:U2 A2:J244 BB2:BF244" name="Range1"/>
    <protectedRange sqref="V2:AB2" name="Range1_2"/>
    <protectedRange sqref="AG2" name="Range1_3"/>
    <protectedRange sqref="AI2:AJ2" name="Range1_4"/>
    <protectedRange sqref="BH2" name="Range1_5"/>
    <protectedRange sqref="BJ2" name="Range1_6"/>
    <protectedRange sqref="AO2:AR206" name="Range1_1"/>
    <protectedRange sqref="AV2:BA206" name="Range1_7"/>
    <protectedRange sqref="K2:K247" name="Range1_1_1"/>
  </protectedRanges>
  <phoneticPr fontId="4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ValueSelect!$D$2:$D$296</xm:f>
          </x14:formula1>
          <xm:sqref>D2</xm:sqref>
        </x14:dataValidation>
        <x14:dataValidation type="list" allowBlank="1" showInputMessage="1" showErrorMessage="1" xr:uid="{9E62A3EE-200E-4143-85C1-FF0B561B0D2D}">
          <x14:formula1>
            <xm:f>Data!$S$2:$S$6</xm:f>
          </x14:formula1>
          <xm:sqref>T2</xm:sqref>
        </x14:dataValidation>
        <x14:dataValidation type="list" allowBlank="1" showInputMessage="1" showErrorMessage="1" xr:uid="{F9CB23A1-5AD9-4368-90FD-2EA7EA8C0F99}">
          <x14:formula1>
            <xm:f>ValueSelect!$E$2:$E$26</xm:f>
          </x14:formula1>
          <xm:sqref>E2</xm:sqref>
        </x14:dataValidation>
        <x14:dataValidation type="list" allowBlank="1" showInputMessage="1" showErrorMessage="1" xr:uid="{642E7A24-B50A-424F-9CDE-B1CBFCD55FE3}">
          <x14:formula1>
            <xm:f>ValueSelect!$F$2:$F$10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59FB-D2D0-48E3-AA61-37514447C8FE}">
  <sheetPr>
    <tabColor indexed="15"/>
  </sheetPr>
  <dimension ref="A1:IE102"/>
  <sheetViews>
    <sheetView topLeftCell="C12" zoomScale="70" zoomScaleNormal="70" workbookViewId="0">
      <selection activeCell="X38" sqref="X38"/>
    </sheetView>
  </sheetViews>
  <sheetFormatPr defaultColWidth="10.28515625" defaultRowHeight="14.25" outlineLevelRow="1" outlineLevelCol="1" x14ac:dyDescent="0.2"/>
  <cols>
    <col min="1" max="1" width="30.42578125" style="246" customWidth="1"/>
    <col min="2" max="2" width="19.28515625" style="246" customWidth="1"/>
    <col min="3" max="3" width="27.42578125" style="246" customWidth="1"/>
    <col min="4" max="4" width="48.42578125" style="246" customWidth="1"/>
    <col min="5" max="5" width="17.7109375" style="246" customWidth="1"/>
    <col min="6" max="6" width="11.42578125" style="247" customWidth="1" outlineLevel="1"/>
    <col min="7" max="7" width="13.7109375" style="246" hidden="1" customWidth="1"/>
    <col min="8" max="8" width="13.42578125" style="246" hidden="1" customWidth="1"/>
    <col min="9" max="9" width="15" style="246" hidden="1" customWidth="1"/>
    <col min="10" max="10" width="12.28515625" style="246" hidden="1" customWidth="1"/>
    <col min="11" max="11" width="15.140625" style="246" customWidth="1"/>
    <col min="12" max="12" width="9.5703125" style="246" customWidth="1"/>
    <col min="13" max="13" width="9.28515625" style="248" customWidth="1"/>
    <col min="14" max="16" width="6.5703125" style="248" customWidth="1"/>
    <col min="17" max="17" width="6.5703125" style="246" customWidth="1"/>
    <col min="18" max="18" width="8.28515625" style="246" customWidth="1"/>
    <col min="19" max="19" width="12.7109375" style="246" customWidth="1"/>
    <col min="20" max="20" width="12.42578125" style="246" customWidth="1"/>
    <col min="21" max="21" width="8.5703125" style="246" customWidth="1"/>
    <col min="22" max="22" width="18.7109375" style="246" customWidth="1"/>
    <col min="23" max="24" width="8.5703125" style="246" customWidth="1"/>
    <col min="25" max="25" width="8.28515625" style="246" customWidth="1"/>
    <col min="26" max="26" width="9.7109375" style="246" customWidth="1"/>
    <col min="27" max="27" width="8.140625" style="246" customWidth="1"/>
    <col min="28" max="28" width="7.7109375" style="246" customWidth="1"/>
    <col min="29" max="29" width="11.5703125" style="246" customWidth="1"/>
    <col min="30" max="30" width="11.28515625" style="246" customWidth="1"/>
    <col min="31" max="31" width="10" style="246" customWidth="1"/>
    <col min="32" max="32" width="8" style="246" customWidth="1"/>
    <col min="33" max="33" width="11.42578125" style="246" customWidth="1"/>
    <col min="34" max="34" width="9.5703125" style="246" customWidth="1"/>
    <col min="35" max="35" width="15.7109375" style="249" customWidth="1"/>
    <col min="36" max="36" width="10.7109375" style="250" customWidth="1"/>
    <col min="37" max="37" width="10.42578125" style="251" customWidth="1"/>
    <col min="38" max="38" width="11.28515625" style="246" customWidth="1"/>
    <col min="39" max="39" width="11.42578125" style="246" customWidth="1"/>
    <col min="40" max="40" width="13" style="252" customWidth="1"/>
    <col min="41" max="42" width="15.140625" style="246" customWidth="1"/>
    <col min="43" max="43" width="18" style="246" customWidth="1"/>
    <col min="44" max="44" width="41.5703125" style="246" customWidth="1"/>
    <col min="45" max="45" width="11.140625" style="246" customWidth="1"/>
    <col min="46" max="46" width="10.28515625" style="246"/>
    <col min="47" max="47" width="10.42578125" style="251" customWidth="1"/>
    <col min="48" max="48" width="11.28515625" style="246" customWidth="1"/>
    <col min="49" max="16384" width="10.28515625" style="246"/>
  </cols>
  <sheetData>
    <row r="1" spans="1:239" s="215" customFormat="1" ht="31.5" customHeight="1" thickBot="1" x14ac:dyDescent="0.35">
      <c r="A1" s="212" t="s">
        <v>819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  <c r="L1" s="214"/>
      <c r="AB1" s="215" t="s">
        <v>21</v>
      </c>
      <c r="AI1" s="216"/>
      <c r="AJ1" s="216"/>
      <c r="AK1" s="217"/>
      <c r="AM1" s="216"/>
      <c r="AP1" s="218"/>
      <c r="AQ1" s="218"/>
      <c r="AR1" s="219"/>
      <c r="AS1" s="218"/>
      <c r="AU1" s="217"/>
      <c r="HM1" s="220"/>
      <c r="HN1" s="220"/>
      <c r="HO1" s="220"/>
      <c r="HP1" s="220"/>
      <c r="HQ1" s="221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</row>
    <row r="2" spans="1:239" s="215" customFormat="1" ht="22.5" customHeight="1" x14ac:dyDescent="0.25">
      <c r="A2" s="222" t="s">
        <v>18</v>
      </c>
      <c r="B2" s="223" t="s">
        <v>820</v>
      </c>
      <c r="C2" s="224" t="s">
        <v>19</v>
      </c>
      <c r="D2" s="372" t="s">
        <v>23</v>
      </c>
      <c r="E2" s="372"/>
      <c r="F2" s="225" t="s">
        <v>821</v>
      </c>
      <c r="G2" s="226"/>
      <c r="H2" s="372" t="s">
        <v>24</v>
      </c>
      <c r="I2" s="372"/>
      <c r="J2" s="372"/>
      <c r="K2" s="373"/>
      <c r="L2" s="374"/>
      <c r="M2" s="227"/>
      <c r="AB2" s="218"/>
      <c r="AC2" s="218"/>
      <c r="AD2" s="228"/>
      <c r="AG2" s="229"/>
      <c r="AP2" s="218"/>
      <c r="AQ2" s="218"/>
      <c r="AR2" s="218"/>
      <c r="AS2" s="218"/>
      <c r="EE2" s="230" t="s">
        <v>36</v>
      </c>
      <c r="EF2" s="230" t="s">
        <v>37</v>
      </c>
      <c r="EG2" s="220"/>
      <c r="EH2" s="220" t="s">
        <v>38</v>
      </c>
      <c r="EI2" s="220" t="s">
        <v>39</v>
      </c>
      <c r="EJ2" s="220" t="s">
        <v>40</v>
      </c>
      <c r="EK2" s="220" t="s">
        <v>822</v>
      </c>
      <c r="EL2" s="230" t="s">
        <v>823</v>
      </c>
      <c r="EM2" s="220"/>
      <c r="EN2" s="220"/>
      <c r="EO2" s="231" t="s">
        <v>824</v>
      </c>
      <c r="EP2" s="231" t="s">
        <v>825</v>
      </c>
      <c r="EQ2" s="231" t="s">
        <v>826</v>
      </c>
      <c r="ER2" s="231" t="s">
        <v>827</v>
      </c>
      <c r="ES2" s="231" t="s">
        <v>828</v>
      </c>
      <c r="ET2" s="231" t="s">
        <v>829</v>
      </c>
      <c r="EU2" s="231" t="s">
        <v>830</v>
      </c>
      <c r="EV2" s="231" t="s">
        <v>831</v>
      </c>
      <c r="EW2" s="231" t="s">
        <v>832</v>
      </c>
      <c r="EX2" s="231" t="s">
        <v>833</v>
      </c>
      <c r="EY2" s="220" t="s">
        <v>834</v>
      </c>
      <c r="EZ2" s="231" t="s">
        <v>835</v>
      </c>
      <c r="FA2" s="231" t="s">
        <v>836</v>
      </c>
      <c r="FB2" s="231" t="s">
        <v>837</v>
      </c>
      <c r="FC2" s="220"/>
      <c r="FD2" s="220"/>
      <c r="FE2" s="220"/>
      <c r="FF2" s="220"/>
      <c r="FG2" s="220"/>
      <c r="FH2" s="220"/>
      <c r="FI2" s="220"/>
      <c r="FJ2" s="220"/>
      <c r="FK2" s="220"/>
      <c r="FL2" s="220"/>
      <c r="FM2" s="220"/>
      <c r="FN2" s="220"/>
      <c r="FO2" s="220"/>
      <c r="FP2" s="220"/>
      <c r="FQ2" s="220"/>
      <c r="FR2" s="220"/>
      <c r="FS2" s="220"/>
      <c r="FT2" s="220"/>
      <c r="FU2" s="220"/>
      <c r="FV2" s="220"/>
      <c r="FW2" s="220"/>
      <c r="FX2" s="220"/>
      <c r="FY2" s="220"/>
      <c r="FZ2" s="220"/>
      <c r="GA2" s="220"/>
      <c r="GB2" s="220"/>
      <c r="GC2" s="220"/>
      <c r="GD2" s="220"/>
      <c r="GE2" s="220"/>
    </row>
    <row r="3" spans="1:239" s="215" customFormat="1" ht="33" customHeight="1" x14ac:dyDescent="0.25">
      <c r="A3" s="232" t="s">
        <v>3</v>
      </c>
      <c r="B3" s="233" t="s">
        <v>122</v>
      </c>
      <c r="C3" s="234" t="s">
        <v>22</v>
      </c>
      <c r="D3" s="367" t="s">
        <v>34</v>
      </c>
      <c r="E3" s="367"/>
      <c r="F3" s="235" t="s">
        <v>838</v>
      </c>
      <c r="G3" s="235"/>
      <c r="H3" s="367" t="s">
        <v>35</v>
      </c>
      <c r="I3" s="367"/>
      <c r="J3" s="367"/>
      <c r="K3" s="375" t="s">
        <v>558</v>
      </c>
      <c r="L3" s="376"/>
      <c r="M3" s="227"/>
      <c r="AB3" s="218"/>
      <c r="AC3" s="218"/>
      <c r="AD3" s="228"/>
      <c r="AG3" s="229"/>
      <c r="AP3" s="218"/>
      <c r="AQ3" s="218"/>
      <c r="AR3" s="218"/>
      <c r="AS3" s="218"/>
      <c r="EE3" s="236" t="s">
        <v>48</v>
      </c>
      <c r="EF3" s="236" t="s">
        <v>49</v>
      </c>
      <c r="EG3" s="237" t="s">
        <v>2</v>
      </c>
      <c r="EH3" s="236" t="s">
        <v>839</v>
      </c>
      <c r="EI3" s="238"/>
      <c r="EJ3" s="230" t="s">
        <v>0</v>
      </c>
      <c r="EK3" s="230" t="s">
        <v>1</v>
      </c>
      <c r="EL3" s="220" t="s">
        <v>106</v>
      </c>
      <c r="EM3" s="220" t="s">
        <v>107</v>
      </c>
      <c r="EN3" s="220"/>
      <c r="EO3" s="220" t="s">
        <v>840</v>
      </c>
      <c r="EP3" s="220" t="s">
        <v>841</v>
      </c>
      <c r="EQ3" s="220" t="s">
        <v>840</v>
      </c>
      <c r="ER3" s="220" t="s">
        <v>842</v>
      </c>
      <c r="ES3" s="220" t="s">
        <v>842</v>
      </c>
      <c r="ET3" s="220" t="s">
        <v>840</v>
      </c>
      <c r="EU3" s="220" t="s">
        <v>842</v>
      </c>
      <c r="EV3" s="220" t="s">
        <v>841</v>
      </c>
      <c r="EW3" s="220" t="s">
        <v>840</v>
      </c>
      <c r="EX3" s="220" t="s">
        <v>840</v>
      </c>
      <c r="EY3" s="220" t="s">
        <v>842</v>
      </c>
      <c r="EZ3" s="220" t="s">
        <v>842</v>
      </c>
      <c r="FA3" s="220" t="s">
        <v>840</v>
      </c>
      <c r="FB3" s="220" t="s">
        <v>842</v>
      </c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</row>
    <row r="4" spans="1:239" s="215" customFormat="1" ht="22.5" customHeight="1" x14ac:dyDescent="0.25">
      <c r="A4" s="232" t="s">
        <v>20</v>
      </c>
      <c r="B4" s="233"/>
      <c r="C4" s="234" t="s">
        <v>64</v>
      </c>
      <c r="D4" s="367" t="s">
        <v>43</v>
      </c>
      <c r="E4" s="367"/>
      <c r="F4" s="368" t="s">
        <v>59</v>
      </c>
      <c r="G4" s="368"/>
      <c r="H4" s="367" t="s">
        <v>44</v>
      </c>
      <c r="I4" s="367"/>
      <c r="J4" s="367"/>
      <c r="K4" s="368" t="s">
        <v>106</v>
      </c>
      <c r="L4" s="369"/>
      <c r="M4" s="239"/>
      <c r="AB4" s="240"/>
      <c r="AC4" s="240"/>
      <c r="AD4" s="229"/>
      <c r="AE4" s="229"/>
      <c r="AF4" s="229"/>
      <c r="AG4" s="241"/>
      <c r="AP4" s="218"/>
      <c r="AQ4" s="218"/>
      <c r="AR4" s="218"/>
      <c r="AS4" s="218"/>
      <c r="EE4" s="230" t="s">
        <v>54</v>
      </c>
      <c r="EF4" s="230" t="s">
        <v>55</v>
      </c>
      <c r="EG4" s="230" t="s">
        <v>56</v>
      </c>
      <c r="EH4" s="230" t="s">
        <v>421</v>
      </c>
      <c r="EI4" s="230" t="s">
        <v>422</v>
      </c>
      <c r="EJ4" s="230" t="s">
        <v>843</v>
      </c>
      <c r="EK4" s="220" t="s">
        <v>59</v>
      </c>
      <c r="EL4" s="230" t="s">
        <v>844</v>
      </c>
      <c r="EM4" s="220" t="s">
        <v>845</v>
      </c>
      <c r="EN4" s="220"/>
      <c r="EO4" s="220" t="s">
        <v>846</v>
      </c>
      <c r="EP4" s="220" t="s">
        <v>847</v>
      </c>
      <c r="EQ4" s="220" t="s">
        <v>846</v>
      </c>
      <c r="ER4" s="220" t="s">
        <v>848</v>
      </c>
      <c r="ES4" s="220" t="s">
        <v>848</v>
      </c>
      <c r="ET4" s="220" t="s">
        <v>846</v>
      </c>
      <c r="EU4" s="220" t="s">
        <v>848</v>
      </c>
      <c r="EV4" s="220" t="s">
        <v>847</v>
      </c>
      <c r="EW4" s="220" t="s">
        <v>846</v>
      </c>
      <c r="EX4" s="220" t="s">
        <v>846</v>
      </c>
      <c r="EY4" s="220" t="s">
        <v>848</v>
      </c>
      <c r="EZ4" s="220" t="s">
        <v>848</v>
      </c>
      <c r="FA4" s="220" t="s">
        <v>846</v>
      </c>
      <c r="FB4" s="220" t="s">
        <v>848</v>
      </c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</row>
    <row r="5" spans="1:239" s="215" customFormat="1" ht="22.5" customHeight="1" x14ac:dyDescent="0.25">
      <c r="A5" s="232" t="s">
        <v>62</v>
      </c>
      <c r="B5" s="233"/>
      <c r="C5" s="234" t="s">
        <v>63</v>
      </c>
      <c r="D5" s="367" t="s">
        <v>46</v>
      </c>
      <c r="E5" s="367"/>
      <c r="F5" s="368" t="s">
        <v>849</v>
      </c>
      <c r="G5" s="368"/>
      <c r="H5" s="367" t="s">
        <v>47</v>
      </c>
      <c r="I5" s="367"/>
      <c r="J5" s="367"/>
      <c r="K5" s="370" t="s">
        <v>850</v>
      </c>
      <c r="L5" s="371"/>
      <c r="M5" s="227"/>
      <c r="AB5" s="218"/>
      <c r="AC5" s="218"/>
      <c r="AD5" s="228"/>
      <c r="AG5" s="242"/>
      <c r="AP5" s="218"/>
      <c r="AQ5" s="218"/>
      <c r="AR5" s="218"/>
      <c r="AS5" s="218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 t="s">
        <v>851</v>
      </c>
      <c r="EP5" s="220" t="s">
        <v>852</v>
      </c>
      <c r="EQ5" s="220" t="s">
        <v>851</v>
      </c>
      <c r="ER5" s="220" t="s">
        <v>853</v>
      </c>
      <c r="ES5" s="220" t="s">
        <v>853</v>
      </c>
      <c r="ET5" s="220" t="s">
        <v>851</v>
      </c>
      <c r="EU5" s="220" t="s">
        <v>853</v>
      </c>
      <c r="EV5" s="220" t="s">
        <v>852</v>
      </c>
      <c r="EW5" s="220" t="s">
        <v>851</v>
      </c>
      <c r="EX5" s="220" t="s">
        <v>851</v>
      </c>
      <c r="EY5" s="220" t="s">
        <v>853</v>
      </c>
      <c r="EZ5" s="220" t="s">
        <v>853</v>
      </c>
      <c r="FA5" s="220" t="s">
        <v>851</v>
      </c>
      <c r="FB5" s="220" t="s">
        <v>853</v>
      </c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</row>
    <row r="6" spans="1:239" s="215" customFormat="1" ht="22.5" customHeight="1" thickBot="1" x14ac:dyDescent="0.3">
      <c r="A6" s="243" t="s">
        <v>66</v>
      </c>
      <c r="B6" s="244"/>
      <c r="C6" s="245" t="s">
        <v>65</v>
      </c>
      <c r="D6" s="355" t="s">
        <v>52</v>
      </c>
      <c r="E6" s="355"/>
      <c r="F6" s="356" t="s">
        <v>854</v>
      </c>
      <c r="G6" s="357"/>
      <c r="H6" s="358" t="s">
        <v>53</v>
      </c>
      <c r="I6" s="358"/>
      <c r="J6" s="358"/>
      <c r="K6" s="359"/>
      <c r="L6" s="360"/>
      <c r="M6" s="227"/>
      <c r="AB6" s="240"/>
      <c r="AC6" s="240"/>
      <c r="AD6" s="229"/>
      <c r="AE6" s="229"/>
      <c r="AF6" s="229"/>
      <c r="AG6" s="241"/>
      <c r="AP6" s="218"/>
      <c r="AQ6" s="218"/>
      <c r="AR6" s="218"/>
      <c r="AS6" s="218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 t="s">
        <v>855</v>
      </c>
      <c r="EP6" s="220" t="s">
        <v>856</v>
      </c>
      <c r="EQ6" s="220" t="s">
        <v>855</v>
      </c>
      <c r="ER6" s="220" t="s">
        <v>643</v>
      </c>
      <c r="ES6" s="220" t="s">
        <v>643</v>
      </c>
      <c r="ET6" s="220" t="s">
        <v>855</v>
      </c>
      <c r="EU6" s="220" t="s">
        <v>643</v>
      </c>
      <c r="EV6" s="220" t="s">
        <v>856</v>
      </c>
      <c r="EW6" s="220" t="s">
        <v>855</v>
      </c>
      <c r="EX6" s="220" t="s">
        <v>855</v>
      </c>
      <c r="EY6" s="220" t="s">
        <v>643</v>
      </c>
      <c r="EZ6" s="220" t="s">
        <v>643</v>
      </c>
      <c r="FA6" s="220" t="s">
        <v>855</v>
      </c>
      <c r="FB6" s="220" t="s">
        <v>643</v>
      </c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</row>
    <row r="7" spans="1:239" ht="15" thickBot="1" x14ac:dyDescent="0.25"/>
    <row r="8" spans="1:239" s="254" customFormat="1" ht="15" customHeight="1" x14ac:dyDescent="0.25">
      <c r="A8" s="327" t="s">
        <v>667</v>
      </c>
      <c r="B8" s="327" t="s">
        <v>3</v>
      </c>
      <c r="C8" s="365" t="s">
        <v>668</v>
      </c>
      <c r="D8" s="366" t="s">
        <v>857</v>
      </c>
      <c r="E8" s="366" t="s">
        <v>858</v>
      </c>
      <c r="F8" s="327" t="s">
        <v>859</v>
      </c>
      <c r="G8" s="361" t="s">
        <v>860</v>
      </c>
      <c r="H8" s="362" t="s">
        <v>861</v>
      </c>
      <c r="I8" s="361" t="s">
        <v>862</v>
      </c>
      <c r="J8" s="327" t="s">
        <v>863</v>
      </c>
      <c r="K8" s="352" t="s">
        <v>864</v>
      </c>
      <c r="L8" s="352" t="s">
        <v>35</v>
      </c>
      <c r="M8" s="331" t="s">
        <v>661</v>
      </c>
      <c r="N8" s="331"/>
      <c r="O8" s="331"/>
      <c r="P8" s="331"/>
      <c r="Q8" s="331"/>
      <c r="R8" s="331"/>
      <c r="S8" s="331"/>
      <c r="T8" s="331"/>
      <c r="U8" s="331"/>
      <c r="V8" s="335" t="s">
        <v>662</v>
      </c>
      <c r="W8" s="335"/>
      <c r="X8" s="335"/>
      <c r="Y8" s="335"/>
      <c r="Z8" s="336" t="s">
        <v>691</v>
      </c>
      <c r="AA8" s="337" t="s">
        <v>865</v>
      </c>
      <c r="AB8" s="338"/>
      <c r="AC8" s="338"/>
      <c r="AD8" s="338"/>
      <c r="AE8" s="338"/>
      <c r="AF8" s="338"/>
      <c r="AG8" s="339"/>
      <c r="AH8" s="336" t="s">
        <v>866</v>
      </c>
      <c r="AI8" s="346" t="s">
        <v>867</v>
      </c>
      <c r="AJ8" s="340" t="s">
        <v>868</v>
      </c>
      <c r="AK8" s="340" t="s">
        <v>869</v>
      </c>
      <c r="AL8" s="331" t="s">
        <v>870</v>
      </c>
      <c r="AM8" s="331" t="s">
        <v>871</v>
      </c>
      <c r="AN8" s="343" t="s">
        <v>872</v>
      </c>
      <c r="AO8" s="331" t="s">
        <v>873</v>
      </c>
      <c r="AP8" s="331" t="s">
        <v>874</v>
      </c>
      <c r="AQ8" s="331" t="s">
        <v>875</v>
      </c>
      <c r="AR8" s="332" t="s">
        <v>876</v>
      </c>
      <c r="AS8" s="331" t="s">
        <v>877</v>
      </c>
      <c r="AU8" s="340" t="s">
        <v>878</v>
      </c>
      <c r="AV8" s="331" t="s">
        <v>870</v>
      </c>
    </row>
    <row r="9" spans="1:239" s="254" customFormat="1" ht="25.5" customHeight="1" x14ac:dyDescent="0.25">
      <c r="A9" s="327"/>
      <c r="B9" s="327"/>
      <c r="C9" s="365"/>
      <c r="D9" s="366"/>
      <c r="E9" s="366"/>
      <c r="F9" s="327"/>
      <c r="G9" s="361"/>
      <c r="H9" s="363"/>
      <c r="I9" s="361"/>
      <c r="J9" s="327"/>
      <c r="K9" s="353"/>
      <c r="L9" s="353"/>
      <c r="M9" s="349" t="s">
        <v>879</v>
      </c>
      <c r="N9" s="349"/>
      <c r="O9" s="349"/>
      <c r="P9" s="350" t="s">
        <v>880</v>
      </c>
      <c r="Q9" s="327" t="s">
        <v>881</v>
      </c>
      <c r="R9" s="327" t="s">
        <v>882</v>
      </c>
      <c r="S9" s="327" t="s">
        <v>883</v>
      </c>
      <c r="T9" s="327" t="s">
        <v>884</v>
      </c>
      <c r="U9" s="329" t="s">
        <v>885</v>
      </c>
      <c r="V9" s="327" t="s">
        <v>886</v>
      </c>
      <c r="W9" s="327" t="s">
        <v>887</v>
      </c>
      <c r="X9" s="253"/>
      <c r="Y9" s="329" t="s">
        <v>888</v>
      </c>
      <c r="Z9" s="329"/>
      <c r="AA9" s="256"/>
      <c r="AB9" s="256"/>
      <c r="AC9" s="256" t="s">
        <v>889</v>
      </c>
      <c r="AD9" s="257" t="s">
        <v>14</v>
      </c>
      <c r="AE9" s="256" t="s">
        <v>890</v>
      </c>
      <c r="AF9" s="256"/>
      <c r="AG9" s="258" t="s">
        <v>891</v>
      </c>
      <c r="AH9" s="329"/>
      <c r="AI9" s="347"/>
      <c r="AJ9" s="341"/>
      <c r="AK9" s="341"/>
      <c r="AL9" s="327"/>
      <c r="AM9" s="327"/>
      <c r="AN9" s="344"/>
      <c r="AO9" s="327"/>
      <c r="AP9" s="327"/>
      <c r="AQ9" s="327"/>
      <c r="AR9" s="333"/>
      <c r="AS9" s="327"/>
      <c r="AU9" s="341"/>
      <c r="AV9" s="327"/>
    </row>
    <row r="10" spans="1:239" s="254" customFormat="1" ht="37.5" customHeight="1" thickBot="1" x14ac:dyDescent="0.3">
      <c r="A10" s="327"/>
      <c r="B10" s="327"/>
      <c r="C10" s="365"/>
      <c r="D10" s="366"/>
      <c r="E10" s="366"/>
      <c r="F10" s="327"/>
      <c r="G10" s="361"/>
      <c r="H10" s="364"/>
      <c r="I10" s="361"/>
      <c r="J10" s="327"/>
      <c r="K10" s="354"/>
      <c r="L10" s="354"/>
      <c r="M10" s="255" t="s">
        <v>892</v>
      </c>
      <c r="N10" s="255" t="s">
        <v>893</v>
      </c>
      <c r="O10" s="255" t="s">
        <v>894</v>
      </c>
      <c r="P10" s="351"/>
      <c r="Q10" s="328"/>
      <c r="R10" s="328"/>
      <c r="S10" s="328"/>
      <c r="T10" s="328"/>
      <c r="U10" s="330"/>
      <c r="V10" s="328"/>
      <c r="W10" s="328"/>
      <c r="X10" s="259"/>
      <c r="Y10" s="330"/>
      <c r="Z10" s="330"/>
      <c r="AA10" s="260"/>
      <c r="AB10" s="260"/>
      <c r="AC10" s="261">
        <v>0.05</v>
      </c>
      <c r="AD10" s="262" t="s">
        <v>895</v>
      </c>
      <c r="AE10" s="263">
        <v>7.0000000000000007E-2</v>
      </c>
      <c r="AF10" s="264"/>
      <c r="AG10" s="261">
        <v>0.1</v>
      </c>
      <c r="AH10" s="330"/>
      <c r="AI10" s="348"/>
      <c r="AJ10" s="342"/>
      <c r="AK10" s="342"/>
      <c r="AL10" s="328"/>
      <c r="AM10" s="328" t="s">
        <v>896</v>
      </c>
      <c r="AN10" s="345"/>
      <c r="AO10" s="328"/>
      <c r="AP10" s="328"/>
      <c r="AQ10" s="328"/>
      <c r="AR10" s="334"/>
      <c r="AS10" s="328"/>
      <c r="AU10" s="342"/>
      <c r="AV10" s="328"/>
    </row>
    <row r="11" spans="1:239" ht="20.100000000000001" customHeight="1" x14ac:dyDescent="0.25">
      <c r="A11" s="317" t="s">
        <v>897</v>
      </c>
      <c r="B11" s="317"/>
      <c r="C11" s="317"/>
      <c r="D11" s="317"/>
      <c r="E11" s="265"/>
      <c r="F11" s="266"/>
      <c r="G11" s="265"/>
      <c r="H11" s="265"/>
      <c r="I11" s="265"/>
      <c r="J11" s="265"/>
      <c r="K11" s="265"/>
      <c r="L11" s="265"/>
      <c r="M11" s="267"/>
      <c r="N11" s="267"/>
      <c r="O11" s="267"/>
      <c r="P11" s="267"/>
      <c r="Q11" s="265"/>
      <c r="R11" s="265"/>
      <c r="S11" s="265"/>
      <c r="T11" s="265"/>
      <c r="U11" s="265"/>
      <c r="V11" s="265"/>
      <c r="W11" s="265"/>
      <c r="X11" s="265" t="s">
        <v>898</v>
      </c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8"/>
      <c r="AJ11" s="269"/>
      <c r="AK11" s="265"/>
      <c r="AL11" s="265"/>
      <c r="AM11" s="265"/>
      <c r="AN11" s="265"/>
      <c r="AO11" s="265"/>
      <c r="AP11" s="265"/>
      <c r="AQ11" s="265"/>
      <c r="AR11" s="265"/>
      <c r="AS11" s="265"/>
      <c r="AU11" s="265"/>
      <c r="AV11" s="265"/>
    </row>
    <row r="12" spans="1:239" s="276" customFormat="1" ht="22.5" customHeight="1" outlineLevel="1" x14ac:dyDescent="0.2">
      <c r="A12" s="319" t="s">
        <v>899</v>
      </c>
      <c r="B12" s="322" t="s">
        <v>122</v>
      </c>
      <c r="C12" s="270" t="s">
        <v>900</v>
      </c>
      <c r="D12" s="325" t="s">
        <v>901</v>
      </c>
      <c r="E12" s="272" t="s">
        <v>902</v>
      </c>
      <c r="F12" s="273" t="s">
        <v>903</v>
      </c>
      <c r="G12" s="274"/>
      <c r="H12" s="275"/>
      <c r="J12" s="277"/>
      <c r="K12" s="278">
        <f>'[8]Sunny 0416'!K11</f>
        <v>2.25</v>
      </c>
      <c r="L12" s="278"/>
      <c r="M12" s="279">
        <v>30.4</v>
      </c>
      <c r="N12" s="279">
        <v>10.6</v>
      </c>
      <c r="O12" s="279">
        <v>23.8</v>
      </c>
      <c r="P12" s="280"/>
      <c r="Q12" s="280">
        <v>3</v>
      </c>
      <c r="R12" s="281">
        <f t="shared" ref="R12:R19" si="0">M12*N12*O12/1000000</f>
        <v>0.01</v>
      </c>
      <c r="S12" s="282">
        <f t="shared" ref="S12:S19" si="1">56/R12*Q12</f>
        <v>16800</v>
      </c>
      <c r="T12" s="283">
        <v>2600</v>
      </c>
      <c r="U12" s="284">
        <f t="shared" ref="U12:U19" si="2">T12/S12</f>
        <v>0.15</v>
      </c>
      <c r="V12" s="285" t="s">
        <v>709</v>
      </c>
      <c r="W12" s="286">
        <v>1.7999999999999999E-2</v>
      </c>
      <c r="X12" s="286">
        <f>W12+30%</f>
        <v>0.318</v>
      </c>
      <c r="Y12" s="284">
        <f>X12*K12</f>
        <v>0.72</v>
      </c>
      <c r="Z12" s="284">
        <f>K12+U12+Y12</f>
        <v>3.12</v>
      </c>
      <c r="AA12" s="287"/>
      <c r="AB12" s="287"/>
      <c r="AC12" s="288">
        <f t="shared" ref="AC12:AC19" si="3">AK12*$AC$10</f>
        <v>0.32</v>
      </c>
      <c r="AD12" s="288"/>
      <c r="AE12" s="287">
        <f>AK12*$AE$10</f>
        <v>0.45</v>
      </c>
      <c r="AF12" s="287"/>
      <c r="AG12" s="287">
        <f t="shared" ref="AG12:AG19" si="4">AK12*$AG$10</f>
        <v>0.64</v>
      </c>
      <c r="AH12" s="284">
        <f t="shared" ref="AH12:AH19" si="5">SUM(AA12:AG12)</f>
        <v>1.41</v>
      </c>
      <c r="AI12" s="289">
        <f>K12+U12+Y12+AH12</f>
        <v>4.53</v>
      </c>
      <c r="AJ12" s="290">
        <f t="shared" ref="AJ12:AJ19" si="6">(AK12-AI12)/AK12</f>
        <v>0.29110000000000003</v>
      </c>
      <c r="AK12" s="291">
        <f>AU12*0.6</f>
        <v>6.39</v>
      </c>
      <c r="AL12" s="292">
        <f>AV12-10</f>
        <v>24</v>
      </c>
      <c r="AM12" s="293">
        <f t="shared" ref="AM12:AM19" si="7">(AL12-AK12)/AL12</f>
        <v>0.73</v>
      </c>
      <c r="AN12" s="294">
        <v>600</v>
      </c>
      <c r="AO12" s="295">
        <f t="shared" ref="AO12:AO19" si="8">AI12*AN12</f>
        <v>2718</v>
      </c>
      <c r="AP12" s="295">
        <f t="shared" ref="AP12:AP19" si="9">AK12*AN12</f>
        <v>3834</v>
      </c>
      <c r="AQ12" s="295">
        <f>AN12*AL12</f>
        <v>14400</v>
      </c>
      <c r="AR12" s="326"/>
      <c r="AS12" s="326" t="s">
        <v>904</v>
      </c>
      <c r="AT12" s="296"/>
      <c r="AU12" s="291">
        <v>10.65</v>
      </c>
      <c r="AV12" s="292">
        <v>34</v>
      </c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</row>
    <row r="13" spans="1:239" s="276" customFormat="1" ht="22.5" customHeight="1" outlineLevel="1" x14ac:dyDescent="0.2">
      <c r="A13" s="320"/>
      <c r="B13" s="323"/>
      <c r="C13" s="270" t="s">
        <v>905</v>
      </c>
      <c r="D13" s="325"/>
      <c r="E13" s="272" t="s">
        <v>906</v>
      </c>
      <c r="F13" s="273" t="s">
        <v>903</v>
      </c>
      <c r="G13" s="274"/>
      <c r="H13" s="275"/>
      <c r="J13" s="277"/>
      <c r="K13" s="278">
        <f>'[8]Sunny 0416'!K12</f>
        <v>1.72</v>
      </c>
      <c r="L13" s="278"/>
      <c r="M13" s="279">
        <v>28.8</v>
      </c>
      <c r="N13" s="279">
        <v>13.9</v>
      </c>
      <c r="O13" s="279">
        <v>13.9</v>
      </c>
      <c r="P13" s="280"/>
      <c r="Q13" s="280">
        <v>3</v>
      </c>
      <c r="R13" s="281">
        <f t="shared" si="0"/>
        <v>0.01</v>
      </c>
      <c r="S13" s="282">
        <f t="shared" si="1"/>
        <v>16800</v>
      </c>
      <c r="T13" s="283">
        <v>2600</v>
      </c>
      <c r="U13" s="284">
        <f t="shared" si="2"/>
        <v>0.15</v>
      </c>
      <c r="V13" s="285" t="s">
        <v>907</v>
      </c>
      <c r="W13" s="286">
        <v>0.109</v>
      </c>
      <c r="X13" s="286">
        <f t="shared" ref="X13:X19" si="10">W13+30%</f>
        <v>0.40899999999999997</v>
      </c>
      <c r="Y13" s="284">
        <f t="shared" ref="Y13:Y19" si="11">X13*K13</f>
        <v>0.7</v>
      </c>
      <c r="Z13" s="284">
        <f t="shared" ref="Z13:Z19" si="12">K13+U13+Y13</f>
        <v>2.57</v>
      </c>
      <c r="AA13" s="287"/>
      <c r="AB13" s="287"/>
      <c r="AC13" s="288">
        <f t="shared" si="3"/>
        <v>0.28999999999999998</v>
      </c>
      <c r="AD13" s="288"/>
      <c r="AE13" s="287">
        <f t="shared" ref="AE13:AE19" si="13">AK13*$AE$10</f>
        <v>0.41</v>
      </c>
      <c r="AF13" s="287"/>
      <c r="AG13" s="287">
        <f t="shared" si="4"/>
        <v>0.59</v>
      </c>
      <c r="AH13" s="284">
        <f t="shared" si="5"/>
        <v>1.29</v>
      </c>
      <c r="AI13" s="289">
        <f t="shared" ref="AI13:AI19" si="14">K13+U13+Y13+AH13</f>
        <v>3.86</v>
      </c>
      <c r="AJ13" s="290">
        <f t="shared" si="6"/>
        <v>0.3402</v>
      </c>
      <c r="AK13" s="291">
        <f t="shared" ref="AK13:AK19" si="15">AU13*0.6</f>
        <v>5.85</v>
      </c>
      <c r="AL13" s="292">
        <f t="shared" ref="AL13:AL16" si="16">AV13-10</f>
        <v>20</v>
      </c>
      <c r="AM13" s="293">
        <f t="shared" si="7"/>
        <v>0.71</v>
      </c>
      <c r="AN13" s="294">
        <v>600</v>
      </c>
      <c r="AO13" s="295">
        <f t="shared" si="8"/>
        <v>2316</v>
      </c>
      <c r="AP13" s="295">
        <f t="shared" si="9"/>
        <v>3510</v>
      </c>
      <c r="AQ13" s="295">
        <f t="shared" ref="AQ13:AQ19" si="17">AN13*AL13</f>
        <v>12000</v>
      </c>
      <c r="AR13" s="326"/>
      <c r="AS13" s="326"/>
      <c r="AT13" s="296"/>
      <c r="AU13" s="291">
        <v>9.75</v>
      </c>
      <c r="AV13" s="292">
        <v>30</v>
      </c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</row>
    <row r="14" spans="1:239" s="276" customFormat="1" ht="22.5" customHeight="1" outlineLevel="1" x14ac:dyDescent="0.2">
      <c r="A14" s="320"/>
      <c r="B14" s="323"/>
      <c r="C14" s="270" t="s">
        <v>908</v>
      </c>
      <c r="D14" s="325"/>
      <c r="E14" s="272" t="s">
        <v>909</v>
      </c>
      <c r="F14" s="273" t="s">
        <v>903</v>
      </c>
      <c r="G14" s="274"/>
      <c r="H14" s="275"/>
      <c r="J14" s="277"/>
      <c r="K14" s="278">
        <f>'[8]Sunny 0416'!K13</f>
        <v>1.62</v>
      </c>
      <c r="L14" s="278"/>
      <c r="M14" s="279">
        <v>29.6</v>
      </c>
      <c r="N14" s="279">
        <v>10.4</v>
      </c>
      <c r="O14" s="279">
        <v>13.9</v>
      </c>
      <c r="P14" s="280"/>
      <c r="Q14" s="280">
        <v>3</v>
      </c>
      <c r="R14" s="281">
        <f t="shared" si="0"/>
        <v>0</v>
      </c>
      <c r="S14" s="282" t="e">
        <f t="shared" si="1"/>
        <v>#DIV/0!</v>
      </c>
      <c r="T14" s="283">
        <v>2600</v>
      </c>
      <c r="U14" s="284" t="e">
        <f t="shared" si="2"/>
        <v>#DIV/0!</v>
      </c>
      <c r="V14" s="285" t="s">
        <v>910</v>
      </c>
      <c r="W14" s="286">
        <v>3.4000000000000002E-2</v>
      </c>
      <c r="X14" s="286">
        <f t="shared" si="10"/>
        <v>0.33400000000000002</v>
      </c>
      <c r="Y14" s="284">
        <f t="shared" si="11"/>
        <v>0.54</v>
      </c>
      <c r="Z14" s="284" t="e">
        <f t="shared" si="12"/>
        <v>#DIV/0!</v>
      </c>
      <c r="AA14" s="287"/>
      <c r="AB14" s="287"/>
      <c r="AC14" s="288">
        <f t="shared" si="3"/>
        <v>0.24</v>
      </c>
      <c r="AD14" s="288"/>
      <c r="AE14" s="287">
        <f t="shared" si="13"/>
        <v>0.34</v>
      </c>
      <c r="AF14" s="287"/>
      <c r="AG14" s="287">
        <f t="shared" si="4"/>
        <v>0.48</v>
      </c>
      <c r="AH14" s="284">
        <f t="shared" si="5"/>
        <v>1.06</v>
      </c>
      <c r="AI14" s="289" t="e">
        <f t="shared" si="14"/>
        <v>#DIV/0!</v>
      </c>
      <c r="AJ14" s="290" t="e">
        <f t="shared" si="6"/>
        <v>#DIV/0!</v>
      </c>
      <c r="AK14" s="291">
        <f t="shared" si="15"/>
        <v>4.8</v>
      </c>
      <c r="AL14" s="292">
        <f t="shared" si="16"/>
        <v>15</v>
      </c>
      <c r="AM14" s="293">
        <f t="shared" si="7"/>
        <v>0.68</v>
      </c>
      <c r="AN14" s="294">
        <v>600</v>
      </c>
      <c r="AO14" s="295" t="e">
        <f t="shared" si="8"/>
        <v>#DIV/0!</v>
      </c>
      <c r="AP14" s="295">
        <f t="shared" si="9"/>
        <v>2880</v>
      </c>
      <c r="AQ14" s="295">
        <f t="shared" si="17"/>
        <v>9000</v>
      </c>
      <c r="AR14" s="326"/>
      <c r="AS14" s="326"/>
      <c r="AT14" s="296"/>
      <c r="AU14" s="291">
        <v>8</v>
      </c>
      <c r="AV14" s="292">
        <v>25</v>
      </c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</row>
    <row r="15" spans="1:239" s="276" customFormat="1" ht="22.5" customHeight="1" outlineLevel="1" x14ac:dyDescent="0.2">
      <c r="A15" s="320"/>
      <c r="B15" s="323"/>
      <c r="C15" s="270" t="s">
        <v>911</v>
      </c>
      <c r="D15" s="325"/>
      <c r="E15" s="272" t="s">
        <v>912</v>
      </c>
      <c r="F15" s="273" t="s">
        <v>903</v>
      </c>
      <c r="G15" s="274"/>
      <c r="H15" s="275"/>
      <c r="J15" s="277"/>
      <c r="K15" s="278">
        <f>'[8]Sunny 0416'!K14</f>
        <v>1.62</v>
      </c>
      <c r="L15" s="278"/>
      <c r="M15" s="279">
        <v>16.7</v>
      </c>
      <c r="N15" s="279">
        <v>15</v>
      </c>
      <c r="O15" s="279">
        <v>13.5</v>
      </c>
      <c r="P15" s="280"/>
      <c r="Q15" s="280">
        <v>3</v>
      </c>
      <c r="R15" s="281">
        <f t="shared" si="0"/>
        <v>0</v>
      </c>
      <c r="S15" s="282" t="e">
        <f t="shared" si="1"/>
        <v>#DIV/0!</v>
      </c>
      <c r="T15" s="283">
        <v>2600</v>
      </c>
      <c r="U15" s="284" t="e">
        <f t="shared" si="2"/>
        <v>#DIV/0!</v>
      </c>
      <c r="V15" s="285" t="s">
        <v>907</v>
      </c>
      <c r="W15" s="286">
        <v>0.109</v>
      </c>
      <c r="X15" s="286">
        <f t="shared" si="10"/>
        <v>0.40899999999999997</v>
      </c>
      <c r="Y15" s="284">
        <f t="shared" si="11"/>
        <v>0.66</v>
      </c>
      <c r="Z15" s="284" t="e">
        <f t="shared" si="12"/>
        <v>#DIV/0!</v>
      </c>
      <c r="AA15" s="287"/>
      <c r="AB15" s="287"/>
      <c r="AC15" s="288">
        <f t="shared" si="3"/>
        <v>0.25</v>
      </c>
      <c r="AD15" s="288"/>
      <c r="AE15" s="287">
        <f t="shared" si="13"/>
        <v>0.35</v>
      </c>
      <c r="AF15" s="287"/>
      <c r="AG15" s="287">
        <f t="shared" si="4"/>
        <v>0.5</v>
      </c>
      <c r="AH15" s="284">
        <f t="shared" si="5"/>
        <v>1.1000000000000001</v>
      </c>
      <c r="AI15" s="289" t="e">
        <f t="shared" si="14"/>
        <v>#DIV/0!</v>
      </c>
      <c r="AJ15" s="290" t="e">
        <f t="shared" si="6"/>
        <v>#DIV/0!</v>
      </c>
      <c r="AK15" s="291">
        <f t="shared" si="15"/>
        <v>5.01</v>
      </c>
      <c r="AL15" s="292">
        <f t="shared" si="16"/>
        <v>15</v>
      </c>
      <c r="AM15" s="293">
        <f t="shared" si="7"/>
        <v>0.67</v>
      </c>
      <c r="AN15" s="294">
        <v>600</v>
      </c>
      <c r="AO15" s="295" t="e">
        <f t="shared" si="8"/>
        <v>#DIV/0!</v>
      </c>
      <c r="AP15" s="295">
        <f t="shared" si="9"/>
        <v>3006</v>
      </c>
      <c r="AQ15" s="295">
        <f t="shared" si="17"/>
        <v>9000</v>
      </c>
      <c r="AR15" s="326"/>
      <c r="AS15" s="326"/>
      <c r="AT15" s="296"/>
      <c r="AU15" s="291">
        <v>8.35</v>
      </c>
      <c r="AV15" s="292">
        <v>25</v>
      </c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</row>
    <row r="16" spans="1:239" s="276" customFormat="1" ht="22.5" customHeight="1" outlineLevel="1" x14ac:dyDescent="0.2">
      <c r="A16" s="320"/>
      <c r="B16" s="323"/>
      <c r="C16" s="270" t="s">
        <v>913</v>
      </c>
      <c r="D16" s="325"/>
      <c r="E16" s="272" t="s">
        <v>914</v>
      </c>
      <c r="F16" s="273" t="s">
        <v>903</v>
      </c>
      <c r="G16" s="274"/>
      <c r="H16" s="275"/>
      <c r="J16" s="277"/>
      <c r="K16" s="278">
        <f>'[8]Sunny 0416'!K15</f>
        <v>2.0099999999999998</v>
      </c>
      <c r="L16" s="278"/>
      <c r="M16" s="279">
        <v>38</v>
      </c>
      <c r="N16" s="279">
        <v>13.2</v>
      </c>
      <c r="O16" s="279">
        <v>15.2</v>
      </c>
      <c r="P16" s="280"/>
      <c r="Q16" s="280">
        <v>3</v>
      </c>
      <c r="R16" s="281">
        <f t="shared" si="0"/>
        <v>0.01</v>
      </c>
      <c r="S16" s="282">
        <f t="shared" si="1"/>
        <v>16800</v>
      </c>
      <c r="T16" s="283">
        <v>2600</v>
      </c>
      <c r="U16" s="284">
        <f t="shared" si="2"/>
        <v>0.15</v>
      </c>
      <c r="V16" s="285" t="s">
        <v>907</v>
      </c>
      <c r="W16" s="286">
        <v>0.109</v>
      </c>
      <c r="X16" s="286">
        <f t="shared" si="10"/>
        <v>0.40899999999999997</v>
      </c>
      <c r="Y16" s="284">
        <f t="shared" si="11"/>
        <v>0.82</v>
      </c>
      <c r="Z16" s="284">
        <f t="shared" si="12"/>
        <v>2.98</v>
      </c>
      <c r="AA16" s="287"/>
      <c r="AB16" s="287"/>
      <c r="AC16" s="288">
        <f t="shared" si="3"/>
        <v>0.3</v>
      </c>
      <c r="AD16" s="288"/>
      <c r="AE16" s="287">
        <f t="shared" si="13"/>
        <v>0.42</v>
      </c>
      <c r="AF16" s="287"/>
      <c r="AG16" s="287">
        <f t="shared" si="4"/>
        <v>0.6</v>
      </c>
      <c r="AH16" s="284">
        <f t="shared" si="5"/>
        <v>1.32</v>
      </c>
      <c r="AI16" s="289">
        <f t="shared" si="14"/>
        <v>4.3</v>
      </c>
      <c r="AJ16" s="290">
        <f t="shared" si="6"/>
        <v>0.2797</v>
      </c>
      <c r="AK16" s="291">
        <f t="shared" si="15"/>
        <v>5.97</v>
      </c>
      <c r="AL16" s="292">
        <f t="shared" si="16"/>
        <v>20</v>
      </c>
      <c r="AM16" s="293">
        <f t="shared" si="7"/>
        <v>0.7</v>
      </c>
      <c r="AN16" s="294">
        <v>600</v>
      </c>
      <c r="AO16" s="295">
        <f t="shared" si="8"/>
        <v>2580</v>
      </c>
      <c r="AP16" s="295">
        <f t="shared" si="9"/>
        <v>3582</v>
      </c>
      <c r="AQ16" s="295">
        <f t="shared" si="17"/>
        <v>12000</v>
      </c>
      <c r="AR16" s="326"/>
      <c r="AS16" s="326"/>
      <c r="AT16" s="296"/>
      <c r="AU16" s="291">
        <v>9.9499999999999993</v>
      </c>
      <c r="AV16" s="292">
        <v>30</v>
      </c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</row>
    <row r="17" spans="1:60" s="276" customFormat="1" ht="22.5" customHeight="1" outlineLevel="1" x14ac:dyDescent="0.2">
      <c r="A17" s="320"/>
      <c r="B17" s="323"/>
      <c r="C17" s="270" t="s">
        <v>915</v>
      </c>
      <c r="D17" s="325"/>
      <c r="E17" s="272" t="s">
        <v>916</v>
      </c>
      <c r="F17" s="273" t="s">
        <v>903</v>
      </c>
      <c r="G17" s="274"/>
      <c r="H17" s="275"/>
      <c r="J17" s="277"/>
      <c r="K17" s="278">
        <f>'[8]Sunny 0416'!K16</f>
        <v>2.85</v>
      </c>
      <c r="L17" s="278"/>
      <c r="M17" s="279">
        <v>38.4</v>
      </c>
      <c r="N17" s="279">
        <v>15</v>
      </c>
      <c r="O17" s="279">
        <v>17</v>
      </c>
      <c r="P17" s="280"/>
      <c r="Q17" s="280">
        <v>3</v>
      </c>
      <c r="R17" s="281">
        <f t="shared" si="0"/>
        <v>0.01</v>
      </c>
      <c r="S17" s="282">
        <f t="shared" si="1"/>
        <v>16800</v>
      </c>
      <c r="T17" s="283">
        <v>2600</v>
      </c>
      <c r="U17" s="284">
        <f t="shared" si="2"/>
        <v>0.15</v>
      </c>
      <c r="V17" s="285" t="s">
        <v>907</v>
      </c>
      <c r="W17" s="286">
        <v>0.109</v>
      </c>
      <c r="X17" s="286">
        <f t="shared" si="10"/>
        <v>0.40899999999999997</v>
      </c>
      <c r="Y17" s="284">
        <f t="shared" si="11"/>
        <v>1.17</v>
      </c>
      <c r="Z17" s="284">
        <f t="shared" si="12"/>
        <v>4.17</v>
      </c>
      <c r="AA17" s="287"/>
      <c r="AB17" s="287"/>
      <c r="AC17" s="288">
        <f t="shared" si="3"/>
        <v>0.42</v>
      </c>
      <c r="AD17" s="288"/>
      <c r="AE17" s="287">
        <f t="shared" si="13"/>
        <v>0.59</v>
      </c>
      <c r="AF17" s="287"/>
      <c r="AG17" s="287">
        <f t="shared" si="4"/>
        <v>0.85</v>
      </c>
      <c r="AH17" s="284">
        <f t="shared" si="5"/>
        <v>1.86</v>
      </c>
      <c r="AI17" s="289">
        <f t="shared" si="14"/>
        <v>6.03</v>
      </c>
      <c r="AJ17" s="290">
        <f t="shared" si="6"/>
        <v>0.28720000000000001</v>
      </c>
      <c r="AK17" s="291">
        <f t="shared" si="15"/>
        <v>8.4600000000000009</v>
      </c>
      <c r="AL17" s="292">
        <v>30</v>
      </c>
      <c r="AM17" s="293">
        <f t="shared" si="7"/>
        <v>0.72</v>
      </c>
      <c r="AN17" s="294">
        <v>600</v>
      </c>
      <c r="AO17" s="295">
        <f t="shared" si="8"/>
        <v>3618</v>
      </c>
      <c r="AP17" s="295">
        <f t="shared" si="9"/>
        <v>5076</v>
      </c>
      <c r="AQ17" s="295">
        <f t="shared" si="17"/>
        <v>18000</v>
      </c>
      <c r="AR17" s="326"/>
      <c r="AS17" s="326"/>
      <c r="AT17" s="296"/>
      <c r="AU17" s="291">
        <v>14.1</v>
      </c>
      <c r="AV17" s="292">
        <v>45</v>
      </c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</row>
    <row r="18" spans="1:60" s="276" customFormat="1" ht="22.5" customHeight="1" outlineLevel="1" x14ac:dyDescent="0.2">
      <c r="A18" s="320"/>
      <c r="B18" s="323"/>
      <c r="C18" s="270" t="s">
        <v>917</v>
      </c>
      <c r="D18" s="325"/>
      <c r="E18" s="272" t="s">
        <v>918</v>
      </c>
      <c r="F18" s="273" t="s">
        <v>903</v>
      </c>
      <c r="G18" s="274"/>
      <c r="H18" s="275"/>
      <c r="J18" s="277"/>
      <c r="K18" s="278">
        <f>'[8]Sunny 0416'!K17</f>
        <v>4.25</v>
      </c>
      <c r="L18" s="278"/>
      <c r="M18" s="279">
        <v>50.6</v>
      </c>
      <c r="N18" s="279">
        <v>17.399999999999999</v>
      </c>
      <c r="O18" s="279">
        <v>18.7</v>
      </c>
      <c r="P18" s="280"/>
      <c r="Q18" s="280">
        <v>3</v>
      </c>
      <c r="R18" s="281">
        <f t="shared" si="0"/>
        <v>0.02</v>
      </c>
      <c r="S18" s="282">
        <f t="shared" si="1"/>
        <v>8400</v>
      </c>
      <c r="T18" s="283">
        <v>2600</v>
      </c>
      <c r="U18" s="284">
        <f t="shared" si="2"/>
        <v>0.31</v>
      </c>
      <c r="V18" s="285" t="s">
        <v>907</v>
      </c>
      <c r="W18" s="286">
        <v>0.109</v>
      </c>
      <c r="X18" s="286">
        <f t="shared" si="10"/>
        <v>0.40899999999999997</v>
      </c>
      <c r="Y18" s="284">
        <f t="shared" si="11"/>
        <v>1.74</v>
      </c>
      <c r="Z18" s="284">
        <f t="shared" si="12"/>
        <v>6.3</v>
      </c>
      <c r="AA18" s="287"/>
      <c r="AB18" s="287"/>
      <c r="AC18" s="288">
        <f t="shared" si="3"/>
        <v>0.69</v>
      </c>
      <c r="AD18" s="288"/>
      <c r="AE18" s="287">
        <f t="shared" si="13"/>
        <v>0.97</v>
      </c>
      <c r="AF18" s="287"/>
      <c r="AG18" s="287">
        <f t="shared" si="4"/>
        <v>1.38</v>
      </c>
      <c r="AH18" s="284">
        <f t="shared" si="5"/>
        <v>3.04</v>
      </c>
      <c r="AI18" s="289">
        <f t="shared" si="14"/>
        <v>9.34</v>
      </c>
      <c r="AJ18" s="290">
        <f t="shared" si="6"/>
        <v>0.32319999999999999</v>
      </c>
      <c r="AK18" s="291">
        <f t="shared" si="15"/>
        <v>13.8</v>
      </c>
      <c r="AL18" s="292">
        <v>50</v>
      </c>
      <c r="AM18" s="293">
        <f t="shared" si="7"/>
        <v>0.72</v>
      </c>
      <c r="AN18" s="294">
        <v>600</v>
      </c>
      <c r="AO18" s="295">
        <f t="shared" si="8"/>
        <v>5604</v>
      </c>
      <c r="AP18" s="295">
        <f t="shared" si="9"/>
        <v>8280</v>
      </c>
      <c r="AQ18" s="295">
        <f t="shared" si="17"/>
        <v>30000</v>
      </c>
      <c r="AR18" s="326"/>
      <c r="AS18" s="326"/>
      <c r="AT18" s="296"/>
      <c r="AU18" s="291">
        <v>23</v>
      </c>
      <c r="AV18" s="292">
        <v>65</v>
      </c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</row>
    <row r="19" spans="1:60" s="276" customFormat="1" ht="22.5" customHeight="1" outlineLevel="1" x14ac:dyDescent="0.2">
      <c r="A19" s="321"/>
      <c r="B19" s="324"/>
      <c r="C19" s="270" t="s">
        <v>919</v>
      </c>
      <c r="D19" s="325"/>
      <c r="E19" s="272" t="s">
        <v>920</v>
      </c>
      <c r="F19" s="273" t="s">
        <v>903</v>
      </c>
      <c r="G19" s="274"/>
      <c r="H19" s="275"/>
      <c r="J19" s="277"/>
      <c r="K19" s="278">
        <f>'[8]Sunny 0416'!K18</f>
        <v>6.78</v>
      </c>
      <c r="L19" s="278"/>
      <c r="M19" s="279">
        <v>66.900000000000006</v>
      </c>
      <c r="N19" s="279">
        <v>22.8</v>
      </c>
      <c r="O19" s="279">
        <v>29</v>
      </c>
      <c r="P19" s="280"/>
      <c r="Q19" s="280">
        <v>3</v>
      </c>
      <c r="R19" s="281">
        <f t="shared" si="0"/>
        <v>0.04</v>
      </c>
      <c r="S19" s="282">
        <f t="shared" si="1"/>
        <v>4200</v>
      </c>
      <c r="T19" s="283">
        <v>2600</v>
      </c>
      <c r="U19" s="284">
        <f t="shared" si="2"/>
        <v>0.62</v>
      </c>
      <c r="V19" s="285" t="s">
        <v>907</v>
      </c>
      <c r="W19" s="286">
        <v>0.109</v>
      </c>
      <c r="X19" s="286">
        <f t="shared" si="10"/>
        <v>0.40899999999999997</v>
      </c>
      <c r="Y19" s="284">
        <f t="shared" si="11"/>
        <v>2.77</v>
      </c>
      <c r="Z19" s="284">
        <f t="shared" si="12"/>
        <v>10.17</v>
      </c>
      <c r="AA19" s="287"/>
      <c r="AB19" s="287"/>
      <c r="AC19" s="288">
        <f t="shared" si="3"/>
        <v>1.1000000000000001</v>
      </c>
      <c r="AD19" s="288"/>
      <c r="AE19" s="287">
        <f t="shared" si="13"/>
        <v>1.55</v>
      </c>
      <c r="AF19" s="287"/>
      <c r="AG19" s="287">
        <f t="shared" si="4"/>
        <v>2.21</v>
      </c>
      <c r="AH19" s="284">
        <f t="shared" si="5"/>
        <v>4.8600000000000003</v>
      </c>
      <c r="AI19" s="289">
        <f t="shared" si="14"/>
        <v>15.03</v>
      </c>
      <c r="AJ19" s="290">
        <f t="shared" si="6"/>
        <v>0.31929999999999997</v>
      </c>
      <c r="AK19" s="291">
        <f t="shared" si="15"/>
        <v>22.08</v>
      </c>
      <c r="AL19" s="292">
        <v>80</v>
      </c>
      <c r="AM19" s="293">
        <f t="shared" si="7"/>
        <v>0.72</v>
      </c>
      <c r="AN19" s="294">
        <v>600</v>
      </c>
      <c r="AO19" s="295">
        <f t="shared" si="8"/>
        <v>9018</v>
      </c>
      <c r="AP19" s="295">
        <f t="shared" si="9"/>
        <v>13248</v>
      </c>
      <c r="AQ19" s="295">
        <f t="shared" si="17"/>
        <v>48000</v>
      </c>
      <c r="AR19" s="326"/>
      <c r="AS19" s="326"/>
      <c r="AT19" s="296"/>
      <c r="AU19" s="291">
        <v>36.799999999999997</v>
      </c>
      <c r="AV19" s="292">
        <v>100</v>
      </c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</row>
    <row r="20" spans="1:60" ht="25.5" customHeight="1" x14ac:dyDescent="0.25">
      <c r="AJ20" s="298" t="e">
        <f>(AP20-AO20)/AP20</f>
        <v>#DIV/0!</v>
      </c>
      <c r="AK20" s="265"/>
      <c r="AL20" s="265"/>
      <c r="AM20" s="298">
        <f>(AQ20-AP20)/AQ20</f>
        <v>0.71509999999999996</v>
      </c>
      <c r="AN20" s="299"/>
      <c r="AO20" s="300" t="e">
        <f>SUM(AO12:AO19)</f>
        <v>#DIV/0!</v>
      </c>
      <c r="AP20" s="300">
        <f>SUM(AP12:AP19)</f>
        <v>43416</v>
      </c>
      <c r="AQ20" s="300">
        <f>SUM(AQ12:AQ19)</f>
        <v>152400</v>
      </c>
      <c r="AU20" s="265"/>
      <c r="AV20" s="265"/>
    </row>
    <row r="21" spans="1:60" x14ac:dyDescent="0.2">
      <c r="AJ21" s="246"/>
      <c r="AK21" s="246"/>
      <c r="AU21" s="246"/>
    </row>
    <row r="22" spans="1:60" ht="15" x14ac:dyDescent="0.25">
      <c r="AI22" s="249" t="s">
        <v>921</v>
      </c>
      <c r="AJ22" s="298" t="e">
        <f>(AP22-AO22)/AP22</f>
        <v>#DIV/0!</v>
      </c>
      <c r="AK22" s="246"/>
      <c r="AO22" s="246" t="e">
        <f>AO12+AO14+AO15+AO16</f>
        <v>#DIV/0!</v>
      </c>
      <c r="AP22" s="246">
        <f>AP12+AP14+AP15+AP16</f>
        <v>13302</v>
      </c>
      <c r="AQ22" s="246">
        <f>AQ12+AQ14+AQ15+AQ16</f>
        <v>44400</v>
      </c>
      <c r="AU22" s="246"/>
    </row>
    <row r="23" spans="1:60" ht="15" customHeight="1" x14ac:dyDescent="0.2">
      <c r="AJ23" s="246"/>
      <c r="AK23" s="246"/>
      <c r="AU23" s="246"/>
    </row>
    <row r="24" spans="1:60" ht="15" x14ac:dyDescent="0.25">
      <c r="A24" s="317" t="s">
        <v>922</v>
      </c>
      <c r="B24" s="317"/>
      <c r="C24" s="317"/>
      <c r="D24" s="317"/>
      <c r="E24" s="265"/>
      <c r="F24" s="266"/>
      <c r="G24" s="265"/>
      <c r="H24" s="265"/>
      <c r="I24" s="265"/>
      <c r="J24" s="265"/>
      <c r="K24" s="265"/>
      <c r="L24" s="265"/>
      <c r="M24" s="267"/>
      <c r="N24" s="267"/>
      <c r="O24" s="267"/>
      <c r="P24" s="267"/>
      <c r="Q24" s="265"/>
      <c r="R24" s="265"/>
      <c r="S24" s="265"/>
      <c r="T24" s="265"/>
      <c r="U24" s="265"/>
      <c r="V24" s="265"/>
      <c r="W24" s="265"/>
      <c r="X24" s="265" t="s">
        <v>898</v>
      </c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8"/>
      <c r="AJ24" s="269"/>
      <c r="AK24" s="265"/>
      <c r="AL24" s="265"/>
      <c r="AM24" s="265"/>
      <c r="AN24" s="265"/>
      <c r="AO24" s="265"/>
      <c r="AP24" s="265"/>
      <c r="AQ24" s="265"/>
      <c r="AR24" s="265"/>
      <c r="AS24" s="265"/>
      <c r="AU24" s="265"/>
      <c r="AV24" s="265"/>
    </row>
    <row r="25" spans="1:60" s="276" customFormat="1" ht="138" customHeight="1" outlineLevel="1" x14ac:dyDescent="0.2">
      <c r="A25" s="301" t="s">
        <v>923</v>
      </c>
      <c r="B25" s="301" t="s">
        <v>122</v>
      </c>
      <c r="C25" s="270"/>
      <c r="D25" s="271" t="s">
        <v>924</v>
      </c>
      <c r="E25" s="272" t="s">
        <v>925</v>
      </c>
      <c r="F25" s="273" t="s">
        <v>903</v>
      </c>
      <c r="G25" s="274"/>
      <c r="H25" s="275"/>
      <c r="J25" s="277"/>
      <c r="K25" s="278">
        <f>'[8]Bamboo '!I11</f>
        <v>3.85</v>
      </c>
      <c r="L25" s="278"/>
      <c r="M25" s="279">
        <v>41.5</v>
      </c>
      <c r="N25" s="279">
        <v>26</v>
      </c>
      <c r="O25" s="279">
        <v>14</v>
      </c>
      <c r="P25" s="280"/>
      <c r="Q25" s="280">
        <v>6</v>
      </c>
      <c r="R25" s="281">
        <f t="shared" ref="R25" si="18">M25*N25*O25/1000000</f>
        <v>0.02</v>
      </c>
      <c r="S25" s="282">
        <f t="shared" ref="S25" si="19">56/R25*Q25</f>
        <v>16800</v>
      </c>
      <c r="T25" s="283">
        <v>2600</v>
      </c>
      <c r="U25" s="284">
        <f t="shared" ref="U25" si="20">T25/S25</f>
        <v>0.15</v>
      </c>
      <c r="V25" s="285" t="s">
        <v>926</v>
      </c>
      <c r="W25" s="286">
        <v>0.27700000000000002</v>
      </c>
      <c r="X25" s="286">
        <f t="shared" ref="X25" si="21">W25+30%</f>
        <v>0.57699999999999996</v>
      </c>
      <c r="Y25" s="284">
        <f>X25*K25</f>
        <v>2.2200000000000002</v>
      </c>
      <c r="Z25" s="284">
        <f>K25+U25+Y25</f>
        <v>6.22</v>
      </c>
      <c r="AA25" s="287"/>
      <c r="AB25" s="287"/>
      <c r="AC25" s="288">
        <f t="shared" ref="AC25" si="22">AK25*$AC$10</f>
        <v>0.66</v>
      </c>
      <c r="AD25" s="288"/>
      <c r="AE25" s="287">
        <f>AK25*$AE$10</f>
        <v>0.92</v>
      </c>
      <c r="AF25" s="287"/>
      <c r="AG25" s="287">
        <f t="shared" ref="AG25" si="23">AK25*$AG$10</f>
        <v>1.32</v>
      </c>
      <c r="AH25" s="284">
        <f t="shared" ref="AH25" si="24">SUM(AA25:AG25)</f>
        <v>2.9</v>
      </c>
      <c r="AI25" s="289">
        <f>K25+U25+Y25+AH25</f>
        <v>9.1199999999999992</v>
      </c>
      <c r="AJ25" s="290">
        <f t="shared" ref="AJ25" si="25">(AK25-AI25)/AK25</f>
        <v>0.30909999999999999</v>
      </c>
      <c r="AK25" s="291">
        <f t="shared" ref="AK25" si="26">AU25*0.6</f>
        <v>13.2</v>
      </c>
      <c r="AL25" s="292">
        <v>35</v>
      </c>
      <c r="AM25" s="293">
        <f t="shared" ref="AM25" si="27">(AL25-AK25)/AL25</f>
        <v>0.62</v>
      </c>
      <c r="AN25" s="294">
        <v>1002</v>
      </c>
      <c r="AO25" s="295">
        <f t="shared" ref="AO25" si="28">AI25*AN25</f>
        <v>9138.24</v>
      </c>
      <c r="AP25" s="295">
        <f t="shared" ref="AP25" si="29">AK25*AN25</f>
        <v>13226.4</v>
      </c>
      <c r="AQ25" s="295">
        <f>AN25*AL25</f>
        <v>35070</v>
      </c>
      <c r="AR25" s="302"/>
      <c r="AS25" s="303" t="s">
        <v>927</v>
      </c>
      <c r="AT25" s="296"/>
      <c r="AU25" s="291">
        <v>22</v>
      </c>
      <c r="AV25" s="292">
        <v>70</v>
      </c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</row>
    <row r="26" spans="1:60" x14ac:dyDescent="0.2">
      <c r="AJ26" s="246"/>
      <c r="AK26" s="246"/>
      <c r="AU26" s="246"/>
    </row>
    <row r="27" spans="1:60" ht="15" x14ac:dyDescent="0.25">
      <c r="A27" s="317" t="s">
        <v>928</v>
      </c>
      <c r="B27" s="317"/>
      <c r="C27" s="317"/>
      <c r="D27" s="317"/>
      <c r="E27" s="265"/>
      <c r="F27" s="266"/>
      <c r="G27" s="265"/>
      <c r="H27" s="265"/>
      <c r="I27" s="265"/>
      <c r="J27" s="265"/>
      <c r="K27" s="265"/>
      <c r="L27" s="265"/>
      <c r="M27" s="267"/>
      <c r="N27" s="267"/>
      <c r="O27" s="267"/>
      <c r="P27" s="267"/>
      <c r="Q27" s="265"/>
      <c r="R27" s="265"/>
      <c r="S27" s="265"/>
      <c r="T27" s="265"/>
      <c r="U27" s="265"/>
      <c r="V27" s="265"/>
      <c r="W27" s="265"/>
      <c r="X27" s="265" t="s">
        <v>898</v>
      </c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8"/>
      <c r="AJ27" s="269"/>
      <c r="AK27" s="265"/>
      <c r="AL27" s="265"/>
      <c r="AM27" s="265"/>
      <c r="AN27" s="265"/>
      <c r="AO27" s="265"/>
      <c r="AP27" s="265"/>
      <c r="AQ27" s="265"/>
      <c r="AR27" s="265"/>
      <c r="AS27" s="265"/>
      <c r="AU27" s="265"/>
      <c r="AV27" s="265"/>
    </row>
    <row r="28" spans="1:60" s="276" customFormat="1" ht="138" customHeight="1" outlineLevel="1" x14ac:dyDescent="0.2">
      <c r="A28" s="301" t="s">
        <v>929</v>
      </c>
      <c r="B28" s="301" t="s">
        <v>122</v>
      </c>
      <c r="C28" s="270" t="s">
        <v>930</v>
      </c>
      <c r="D28" s="271" t="s">
        <v>931</v>
      </c>
      <c r="E28" s="272" t="s">
        <v>932</v>
      </c>
      <c r="F28" s="273" t="s">
        <v>903</v>
      </c>
      <c r="G28" s="274"/>
      <c r="H28" s="275"/>
      <c r="J28" s="277"/>
      <c r="K28" s="278">
        <f>[8]SC!K13</f>
        <v>6.88</v>
      </c>
      <c r="L28" s="278"/>
      <c r="M28" s="279">
        <v>33</v>
      </c>
      <c r="N28" s="279">
        <v>25</v>
      </c>
      <c r="O28" s="279">
        <v>13</v>
      </c>
      <c r="P28" s="280"/>
      <c r="Q28" s="280">
        <v>2</v>
      </c>
      <c r="R28" s="281">
        <f t="shared" ref="R28" si="30">M28*N28*O28/1000000</f>
        <v>0.01</v>
      </c>
      <c r="S28" s="282">
        <f t="shared" ref="S28" si="31">56/R28*Q28</f>
        <v>11200</v>
      </c>
      <c r="T28" s="283">
        <v>2600</v>
      </c>
      <c r="U28" s="284">
        <f t="shared" ref="U28" si="32">T28/S28</f>
        <v>0.23</v>
      </c>
      <c r="V28" s="285"/>
      <c r="W28" s="286">
        <v>0.188</v>
      </c>
      <c r="X28" s="286">
        <f t="shared" ref="X28" si="33">W28+30%</f>
        <v>0.48799999999999999</v>
      </c>
      <c r="Y28" s="284">
        <f>X28*K28</f>
        <v>3.36</v>
      </c>
      <c r="Z28" s="284">
        <f>K28+U28+Y28</f>
        <v>10.47</v>
      </c>
      <c r="AA28" s="287"/>
      <c r="AB28" s="287"/>
      <c r="AC28" s="288">
        <f t="shared" ref="AC28" si="34">AK28*$AC$10</f>
        <v>1.1399999999999999</v>
      </c>
      <c r="AD28" s="288"/>
      <c r="AE28" s="287">
        <f>AK28*$AE$10</f>
        <v>1.6</v>
      </c>
      <c r="AF28" s="287"/>
      <c r="AG28" s="287">
        <f t="shared" ref="AG28" si="35">AK28*$AG$10</f>
        <v>2.2799999999999998</v>
      </c>
      <c r="AH28" s="284">
        <f t="shared" ref="AH28" si="36">SUM(AA28:AG28)</f>
        <v>5.0199999999999996</v>
      </c>
      <c r="AI28" s="289">
        <f>K28+U28+Y28+AH28</f>
        <v>15.49</v>
      </c>
      <c r="AJ28" s="290">
        <f t="shared" ref="AJ28" si="37">(AK28-AI28)/AK28</f>
        <v>0.3206</v>
      </c>
      <c r="AK28" s="291">
        <f t="shared" ref="AK28" si="38">AU28*0.6</f>
        <v>22.8</v>
      </c>
      <c r="AL28" s="292">
        <v>60</v>
      </c>
      <c r="AM28" s="293">
        <f t="shared" ref="AM28" si="39">(AL28-AK28)/AL28</f>
        <v>0.62</v>
      </c>
      <c r="AN28" s="294">
        <v>1000</v>
      </c>
      <c r="AO28" s="295">
        <f t="shared" ref="AO28" si="40">AI28*AN28</f>
        <v>15490</v>
      </c>
      <c r="AP28" s="295">
        <f t="shared" ref="AP28" si="41">AK28*AN28</f>
        <v>22800</v>
      </c>
      <c r="AQ28" s="295">
        <f>AN28*AL28</f>
        <v>60000</v>
      </c>
      <c r="AR28" s="302"/>
      <c r="AS28" s="304" t="s">
        <v>933</v>
      </c>
      <c r="AT28" s="296"/>
      <c r="AU28" s="291">
        <v>38</v>
      </c>
      <c r="AV28" s="292">
        <v>100</v>
      </c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</row>
    <row r="29" spans="1:60" ht="15" x14ac:dyDescent="0.25">
      <c r="A29" s="317" t="s">
        <v>934</v>
      </c>
      <c r="B29" s="317"/>
      <c r="C29" s="317"/>
      <c r="D29" s="317"/>
      <c r="E29" s="265"/>
      <c r="F29" s="266"/>
      <c r="G29" s="265"/>
      <c r="H29" s="265"/>
      <c r="I29" s="265"/>
      <c r="J29" s="265"/>
      <c r="K29" s="265"/>
      <c r="L29" s="265"/>
      <c r="M29" s="267"/>
      <c r="N29" s="267"/>
      <c r="O29" s="267"/>
      <c r="P29" s="267"/>
      <c r="Q29" s="265"/>
      <c r="R29" s="265"/>
      <c r="S29" s="265"/>
      <c r="T29" s="265"/>
      <c r="U29" s="265"/>
      <c r="V29" s="265"/>
      <c r="W29" s="265"/>
      <c r="X29" s="265" t="s">
        <v>935</v>
      </c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8"/>
      <c r="AJ29" s="269"/>
      <c r="AK29" s="265"/>
      <c r="AL29" s="265"/>
      <c r="AM29" s="265"/>
      <c r="AN29" s="265"/>
      <c r="AO29" s="265"/>
      <c r="AP29" s="265"/>
      <c r="AQ29" s="265"/>
      <c r="AR29" s="265"/>
      <c r="AS29" s="265"/>
      <c r="AU29" s="265"/>
      <c r="AV29" s="265"/>
    </row>
    <row r="30" spans="1:60" s="276" customFormat="1" ht="138" customHeight="1" outlineLevel="1" x14ac:dyDescent="0.2">
      <c r="A30" s="301" t="s">
        <v>929</v>
      </c>
      <c r="B30" s="301" t="s">
        <v>122</v>
      </c>
      <c r="C30" s="270" t="s">
        <v>930</v>
      </c>
      <c r="D30" s="271" t="s">
        <v>936</v>
      </c>
      <c r="E30" s="272" t="s">
        <v>932</v>
      </c>
      <c r="F30" s="273" t="s">
        <v>102</v>
      </c>
      <c r="G30" s="274"/>
      <c r="H30" s="275"/>
      <c r="J30" s="277"/>
      <c r="K30" s="278">
        <f>'[8]India 0508'!F7</f>
        <v>7.25</v>
      </c>
      <c r="L30" s="278"/>
      <c r="M30" s="279">
        <v>30</v>
      </c>
      <c r="N30" s="279">
        <v>25</v>
      </c>
      <c r="O30" s="279">
        <v>10</v>
      </c>
      <c r="P30" s="280"/>
      <c r="Q30" s="280">
        <v>2</v>
      </c>
      <c r="R30" s="281">
        <f t="shared" ref="R30" si="42">M30*N30*O30/1000000</f>
        <v>0.01</v>
      </c>
      <c r="S30" s="282">
        <f t="shared" ref="S30" si="43">56/R30*Q30</f>
        <v>11200</v>
      </c>
      <c r="T30" s="283">
        <v>3200</v>
      </c>
      <c r="U30" s="284">
        <f t="shared" ref="U30" si="44">T30/S30</f>
        <v>0.28999999999999998</v>
      </c>
      <c r="V30" s="285"/>
      <c r="W30" s="286">
        <f>18.8%-7.5%</f>
        <v>0.113</v>
      </c>
      <c r="X30" s="286">
        <f>W30+10%</f>
        <v>0.21299999999999999</v>
      </c>
      <c r="Y30" s="284">
        <f>X30*K30</f>
        <v>1.54</v>
      </c>
      <c r="Z30" s="284">
        <f>K30+U30+Y30</f>
        <v>9.08</v>
      </c>
      <c r="AA30" s="287"/>
      <c r="AB30" s="287"/>
      <c r="AC30" s="288">
        <f t="shared" ref="AC30" si="45">AK30*$AC$10</f>
        <v>0.95</v>
      </c>
      <c r="AD30" s="288"/>
      <c r="AE30" s="287">
        <f>AK30*$AE$10</f>
        <v>1.33</v>
      </c>
      <c r="AF30" s="287"/>
      <c r="AG30" s="287">
        <f t="shared" ref="AG30" si="46">AK30*$AG$10</f>
        <v>1.9</v>
      </c>
      <c r="AH30" s="284">
        <f t="shared" ref="AH30" si="47">SUM(AA30:AG30)</f>
        <v>4.18</v>
      </c>
      <c r="AI30" s="289">
        <f>K30+U30+Y30+AH30</f>
        <v>13.26</v>
      </c>
      <c r="AJ30" s="290">
        <f t="shared" ref="AJ30" si="48">(AK30-AI30)/AK30</f>
        <v>0.30209999999999998</v>
      </c>
      <c r="AK30" s="291">
        <v>19</v>
      </c>
      <c r="AL30" s="292">
        <v>50</v>
      </c>
      <c r="AM30" s="293">
        <f t="shared" ref="AM30" si="49">(AL30-AK30)/AL30</f>
        <v>0.62</v>
      </c>
      <c r="AN30" s="294">
        <v>500</v>
      </c>
      <c r="AO30" s="295">
        <f t="shared" ref="AO30" si="50">AI30*AN30</f>
        <v>6630</v>
      </c>
      <c r="AP30" s="295">
        <f t="shared" ref="AP30" si="51">AK30*AN30</f>
        <v>9500</v>
      </c>
      <c r="AQ30" s="295">
        <f>AN30*AL30</f>
        <v>25000</v>
      </c>
      <c r="AR30" s="302"/>
      <c r="AS30" s="304"/>
      <c r="AT30" s="296"/>
      <c r="AU30" s="291"/>
      <c r="AV30" s="292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</row>
    <row r="31" spans="1:60" x14ac:dyDescent="0.2">
      <c r="AJ31" s="246"/>
      <c r="AK31" s="246"/>
      <c r="AU31" s="246"/>
    </row>
    <row r="32" spans="1:60" ht="15" x14ac:dyDescent="0.25">
      <c r="A32" s="317" t="s">
        <v>937</v>
      </c>
      <c r="B32" s="317"/>
      <c r="C32" s="317"/>
      <c r="D32" s="317"/>
      <c r="E32" s="265"/>
      <c r="F32" s="266"/>
      <c r="G32" s="265"/>
      <c r="H32" s="265"/>
      <c r="I32" s="265"/>
      <c r="J32" s="265"/>
      <c r="K32" s="265"/>
      <c r="L32" s="265"/>
      <c r="M32" s="267"/>
      <c r="N32" s="267"/>
      <c r="O32" s="267"/>
      <c r="P32" s="267"/>
      <c r="Q32" s="265"/>
      <c r="R32" s="265"/>
      <c r="S32" s="265"/>
      <c r="T32" s="265"/>
      <c r="U32" s="265"/>
      <c r="V32" s="265"/>
      <c r="W32" s="265"/>
      <c r="X32" s="265" t="s">
        <v>935</v>
      </c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8"/>
      <c r="AJ32" s="269"/>
      <c r="AK32" s="265"/>
      <c r="AL32" s="265"/>
      <c r="AM32" s="265"/>
      <c r="AN32" s="265"/>
      <c r="AO32" s="265"/>
      <c r="AP32" s="265"/>
      <c r="AQ32" s="265"/>
      <c r="AR32" s="265"/>
      <c r="AS32" s="265"/>
      <c r="AU32" s="265"/>
      <c r="AV32" s="265"/>
    </row>
    <row r="33" spans="1:60" s="276" customFormat="1" ht="138" customHeight="1" outlineLevel="1" x14ac:dyDescent="0.2">
      <c r="A33" s="301" t="s">
        <v>938</v>
      </c>
      <c r="B33" s="301" t="s">
        <v>122</v>
      </c>
      <c r="C33" s="270"/>
      <c r="D33" s="271" t="s">
        <v>939</v>
      </c>
      <c r="E33" s="272" t="s">
        <v>940</v>
      </c>
      <c r="F33" s="273" t="s">
        <v>102</v>
      </c>
      <c r="G33" s="274"/>
      <c r="H33" s="275"/>
      <c r="J33" s="277"/>
      <c r="K33" s="278">
        <f>'[8]JLA (2)'!H7</f>
        <v>6.15</v>
      </c>
      <c r="L33" s="278"/>
      <c r="M33" s="279">
        <v>56</v>
      </c>
      <c r="N33" s="279">
        <v>46</v>
      </c>
      <c r="O33" s="279">
        <v>11</v>
      </c>
      <c r="P33" s="280"/>
      <c r="Q33" s="280">
        <v>4</v>
      </c>
      <c r="R33" s="281">
        <f t="shared" ref="R33:R34" si="52">M33*N33*O33/1000000</f>
        <v>0.03</v>
      </c>
      <c r="S33" s="282">
        <f t="shared" ref="S33:S34" si="53">56/R33*Q33</f>
        <v>7466.67</v>
      </c>
      <c r="T33" s="283">
        <v>3200</v>
      </c>
      <c r="U33" s="284">
        <f t="shared" ref="U33:U34" si="54">T33/S33</f>
        <v>0.43</v>
      </c>
      <c r="V33" s="285"/>
      <c r="W33" s="286">
        <v>3.7999999999999999E-2</v>
      </c>
      <c r="X33" s="286">
        <f>W33+10%</f>
        <v>0.13800000000000001</v>
      </c>
      <c r="Y33" s="284">
        <f>X33*K33</f>
        <v>0.85</v>
      </c>
      <c r="Z33" s="284">
        <f>K33+U33+Y33</f>
        <v>7.43</v>
      </c>
      <c r="AA33" s="287"/>
      <c r="AB33" s="287"/>
      <c r="AC33" s="288">
        <f t="shared" ref="AC33:AC34" si="55">AK33*$AC$10</f>
        <v>0.71</v>
      </c>
      <c r="AD33" s="288"/>
      <c r="AE33" s="287">
        <f>AK33*$AE$10</f>
        <v>0.99</v>
      </c>
      <c r="AF33" s="287"/>
      <c r="AG33" s="287">
        <f t="shared" ref="AG33:AG34" si="56">AK33*$AG$10</f>
        <v>1.42</v>
      </c>
      <c r="AH33" s="284">
        <f t="shared" ref="AH33:AH34" si="57">SUM(AA33:AG33)</f>
        <v>3.12</v>
      </c>
      <c r="AI33" s="289">
        <f>K33+U33+Y33+AH33</f>
        <v>10.55</v>
      </c>
      <c r="AJ33" s="290">
        <f t="shared" ref="AJ33:AJ34" si="58">(AK33-AI33)/AK33</f>
        <v>0.25700000000000001</v>
      </c>
      <c r="AK33" s="291">
        <v>14.2</v>
      </c>
      <c r="AL33" s="292">
        <v>40</v>
      </c>
      <c r="AM33" s="293">
        <f t="shared" ref="AM33:AM34" si="59">(AL33-AK33)/AL33</f>
        <v>0.65</v>
      </c>
      <c r="AN33" s="305" t="s">
        <v>941</v>
      </c>
      <c r="AO33" s="295" t="e">
        <f t="shared" ref="AO33:AO34" si="60">AI33*AN33</f>
        <v>#VALUE!</v>
      </c>
      <c r="AP33" s="295" t="e">
        <f t="shared" ref="AP33:AP34" si="61">AK33*AN33</f>
        <v>#VALUE!</v>
      </c>
      <c r="AQ33" s="295" t="e">
        <f>AN33*AL33</f>
        <v>#VALUE!</v>
      </c>
      <c r="AS33" s="302"/>
      <c r="AT33" s="296"/>
      <c r="AU33" s="291"/>
      <c r="AV33" s="292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</row>
    <row r="34" spans="1:60" s="276" customFormat="1" ht="138" customHeight="1" outlineLevel="1" x14ac:dyDescent="0.2">
      <c r="A34" s="301" t="s">
        <v>942</v>
      </c>
      <c r="B34" s="301" t="s">
        <v>122</v>
      </c>
      <c r="C34" s="270"/>
      <c r="D34" s="271" t="s">
        <v>943</v>
      </c>
      <c r="E34" s="272" t="s">
        <v>940</v>
      </c>
      <c r="F34" s="273" t="s">
        <v>102</v>
      </c>
      <c r="G34" s="274"/>
      <c r="H34" s="275"/>
      <c r="J34" s="277"/>
      <c r="K34" s="278">
        <f>'[8]JLA (2)'!H8</f>
        <v>5.15</v>
      </c>
      <c r="L34" s="278"/>
      <c r="M34" s="279">
        <v>56</v>
      </c>
      <c r="N34" s="279">
        <v>46</v>
      </c>
      <c r="O34" s="279">
        <v>9</v>
      </c>
      <c r="P34" s="280"/>
      <c r="Q34" s="280">
        <v>4</v>
      </c>
      <c r="R34" s="281">
        <f t="shared" si="52"/>
        <v>0.02</v>
      </c>
      <c r="S34" s="282">
        <f t="shared" si="53"/>
        <v>11200</v>
      </c>
      <c r="T34" s="283">
        <v>3200</v>
      </c>
      <c r="U34" s="284">
        <f t="shared" si="54"/>
        <v>0.28999999999999998</v>
      </c>
      <c r="V34" s="285"/>
      <c r="W34" s="286">
        <v>3.7999999999999999E-2</v>
      </c>
      <c r="X34" s="286">
        <f>W34+10%</f>
        <v>0.13800000000000001</v>
      </c>
      <c r="Y34" s="284">
        <f>X34*K34</f>
        <v>0.71</v>
      </c>
      <c r="Z34" s="284">
        <f>K34+U34+Y34</f>
        <v>6.15</v>
      </c>
      <c r="AA34" s="287"/>
      <c r="AB34" s="287"/>
      <c r="AC34" s="288">
        <f t="shared" si="55"/>
        <v>0.59</v>
      </c>
      <c r="AD34" s="288"/>
      <c r="AE34" s="287">
        <f>AK34*$AE$10</f>
        <v>0.83</v>
      </c>
      <c r="AF34" s="287"/>
      <c r="AG34" s="287">
        <f t="shared" si="56"/>
        <v>1.18</v>
      </c>
      <c r="AH34" s="284">
        <f t="shared" si="57"/>
        <v>2.6</v>
      </c>
      <c r="AI34" s="289">
        <f>K34+U34+Y34+AH34</f>
        <v>8.75</v>
      </c>
      <c r="AJ34" s="290">
        <f t="shared" si="58"/>
        <v>0.25850000000000001</v>
      </c>
      <c r="AK34" s="291">
        <v>11.8</v>
      </c>
      <c r="AL34" s="292">
        <v>35</v>
      </c>
      <c r="AM34" s="293">
        <f t="shared" si="59"/>
        <v>0.66</v>
      </c>
      <c r="AN34" s="305" t="s">
        <v>941</v>
      </c>
      <c r="AO34" s="295" t="e">
        <f t="shared" si="60"/>
        <v>#VALUE!</v>
      </c>
      <c r="AP34" s="295" t="e">
        <f t="shared" si="61"/>
        <v>#VALUE!</v>
      </c>
      <c r="AQ34" s="295" t="e">
        <f>AN34*AL34</f>
        <v>#VALUE!</v>
      </c>
      <c r="AR34" s="302"/>
      <c r="AS34" s="303"/>
      <c r="AT34" s="296"/>
      <c r="AU34" s="291"/>
      <c r="AV34" s="292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</row>
    <row r="35" spans="1:60" x14ac:dyDescent="0.2">
      <c r="AJ35" s="246"/>
      <c r="AK35" s="246"/>
      <c r="AU35" s="246"/>
    </row>
    <row r="36" spans="1:60" x14ac:dyDescent="0.2">
      <c r="A36" s="306" t="s">
        <v>944</v>
      </c>
      <c r="B36" s="306"/>
      <c r="C36" s="306"/>
      <c r="D36" s="306"/>
      <c r="E36" s="306"/>
      <c r="F36" s="307"/>
      <c r="G36" s="306"/>
      <c r="H36" s="306"/>
      <c r="I36" s="306"/>
      <c r="J36" s="306"/>
      <c r="K36" s="306"/>
      <c r="L36" s="306"/>
      <c r="M36" s="308"/>
      <c r="N36" s="308"/>
      <c r="O36" s="308"/>
      <c r="P36" s="308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9"/>
      <c r="AJ36" s="306"/>
      <c r="AK36" s="306"/>
      <c r="AL36" s="306"/>
      <c r="AM36" s="306"/>
      <c r="AN36" s="310"/>
      <c r="AO36" s="306"/>
      <c r="AP36" s="306"/>
      <c r="AQ36" s="306"/>
      <c r="AR36" s="306"/>
      <c r="AS36" s="306"/>
      <c r="AT36" s="306"/>
      <c r="AU36" s="306"/>
      <c r="AV36" s="306"/>
    </row>
    <row r="37" spans="1:60" ht="15" x14ac:dyDescent="0.25">
      <c r="A37" s="317" t="s">
        <v>945</v>
      </c>
      <c r="B37" s="317"/>
      <c r="C37" s="317"/>
      <c r="D37" s="317"/>
      <c r="E37" s="265"/>
      <c r="F37" s="266"/>
      <c r="G37" s="265"/>
      <c r="H37" s="265"/>
      <c r="I37" s="265"/>
      <c r="J37" s="265"/>
      <c r="K37" s="265"/>
      <c r="L37" s="265"/>
      <c r="M37" s="267"/>
      <c r="N37" s="267"/>
      <c r="O37" s="267"/>
      <c r="P37" s="267"/>
      <c r="Q37" s="265"/>
      <c r="R37" s="265"/>
      <c r="S37" s="265"/>
      <c r="T37" s="265"/>
      <c r="U37" s="265"/>
      <c r="V37" s="265"/>
      <c r="W37" s="265"/>
      <c r="X37" s="265" t="s">
        <v>946</v>
      </c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8"/>
      <c r="AJ37" s="269"/>
      <c r="AK37" s="265"/>
      <c r="AL37" s="265"/>
      <c r="AM37" s="265"/>
      <c r="AN37" s="265"/>
      <c r="AO37" s="265"/>
      <c r="AP37" s="265"/>
      <c r="AQ37" s="265"/>
      <c r="AR37" s="265"/>
      <c r="AS37" s="265"/>
      <c r="AU37" s="265"/>
      <c r="AV37" s="265"/>
    </row>
    <row r="38" spans="1:60" s="276" customFormat="1" ht="138" customHeight="1" outlineLevel="1" x14ac:dyDescent="0.2">
      <c r="A38" s="301" t="s">
        <v>947</v>
      </c>
      <c r="B38" s="301" t="s">
        <v>122</v>
      </c>
      <c r="C38" s="270" t="s">
        <v>930</v>
      </c>
      <c r="D38" s="271" t="s">
        <v>948</v>
      </c>
      <c r="E38" s="272" t="s">
        <v>932</v>
      </c>
      <c r="F38" s="273" t="s">
        <v>949</v>
      </c>
      <c r="G38" s="274"/>
      <c r="H38" s="275"/>
      <c r="J38" s="277"/>
      <c r="K38" s="278">
        <f>'[8]Pak 0930'!F10</f>
        <v>13.9</v>
      </c>
      <c r="L38" s="278"/>
      <c r="M38" s="279">
        <v>27</v>
      </c>
      <c r="N38" s="279">
        <v>22</v>
      </c>
      <c r="O38" s="279">
        <v>17</v>
      </c>
      <c r="P38" s="280"/>
      <c r="Q38" s="280">
        <v>4</v>
      </c>
      <c r="R38" s="281">
        <f t="shared" ref="R38:R41" si="62">M38*N38*O38/1000000</f>
        <v>0.01</v>
      </c>
      <c r="S38" s="282">
        <f t="shared" ref="S38:S41" si="63">56/R38*Q38</f>
        <v>22400</v>
      </c>
      <c r="T38" s="283">
        <v>3200</v>
      </c>
      <c r="U38" s="284">
        <f t="shared" ref="U38:U41" si="64">T38/S38</f>
        <v>0.14000000000000001</v>
      </c>
      <c r="V38" s="285"/>
      <c r="W38" s="286">
        <f>18.8%-7.5%</f>
        <v>0.113</v>
      </c>
      <c r="X38" s="286">
        <f>W38+19%</f>
        <v>0.30299999999999999</v>
      </c>
      <c r="Y38" s="284">
        <f>X38*K38</f>
        <v>4.21</v>
      </c>
      <c r="Z38" s="284">
        <f>K38+U38+Y38</f>
        <v>18.25</v>
      </c>
      <c r="AA38" s="287"/>
      <c r="AB38" s="287"/>
      <c r="AC38" s="288">
        <f t="shared" ref="AC38:AC41" si="65">AK38*$AC$10</f>
        <v>1.75</v>
      </c>
      <c r="AD38" s="288"/>
      <c r="AE38" s="287">
        <f>AK38*$AE$10</f>
        <v>2.4500000000000002</v>
      </c>
      <c r="AF38" s="287"/>
      <c r="AG38" s="287">
        <f t="shared" ref="AG38:AG41" si="66">AK38*$AG$10</f>
        <v>3.5</v>
      </c>
      <c r="AH38" s="284">
        <f t="shared" ref="AH38" si="67">SUM(AA38:AG38)</f>
        <v>7.7</v>
      </c>
      <c r="AI38" s="289">
        <f>K38+U38+Y38+AH38</f>
        <v>25.95</v>
      </c>
      <c r="AJ38" s="290">
        <f t="shared" ref="AJ38:AJ41" si="68">(AK38-AI38)/AK38</f>
        <v>0.2586</v>
      </c>
      <c r="AK38" s="291">
        <v>35</v>
      </c>
      <c r="AL38" s="292">
        <v>90</v>
      </c>
      <c r="AM38" s="293">
        <f t="shared" ref="AM38:AM41" si="69">(AL38-AK38)/AL38</f>
        <v>0.61</v>
      </c>
      <c r="AN38" s="294">
        <v>300</v>
      </c>
      <c r="AO38" s="295">
        <f t="shared" ref="AO38:AO41" si="70">AI38*AN38</f>
        <v>7785</v>
      </c>
      <c r="AP38" s="295">
        <f t="shared" ref="AP38:AP41" si="71">AK38*AN38</f>
        <v>10500</v>
      </c>
      <c r="AQ38" s="295">
        <f>AN38*AL38</f>
        <v>27000</v>
      </c>
      <c r="AR38" s="302"/>
      <c r="AS38" s="304"/>
      <c r="AT38" s="296"/>
      <c r="AU38" s="291"/>
      <c r="AV38" s="292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</row>
    <row r="39" spans="1:60" s="276" customFormat="1" ht="138" customHeight="1" outlineLevel="1" x14ac:dyDescent="0.2">
      <c r="A39" s="301" t="s">
        <v>950</v>
      </c>
      <c r="B39" s="301" t="s">
        <v>122</v>
      </c>
      <c r="C39" s="270" t="s">
        <v>930</v>
      </c>
      <c r="D39" s="271" t="s">
        <v>951</v>
      </c>
      <c r="E39" s="272" t="s">
        <v>932</v>
      </c>
      <c r="F39" s="273" t="s">
        <v>949</v>
      </c>
      <c r="G39" s="274"/>
      <c r="H39" s="275"/>
      <c r="J39" s="277"/>
      <c r="K39" s="278">
        <f>'[8]Pak 1016'!K13</f>
        <v>5.25</v>
      </c>
      <c r="L39" s="278"/>
      <c r="M39" s="279">
        <v>39</v>
      </c>
      <c r="N39" s="279">
        <v>28</v>
      </c>
      <c r="O39" s="279">
        <v>18</v>
      </c>
      <c r="P39" s="280"/>
      <c r="Q39" s="280">
        <v>4</v>
      </c>
      <c r="R39" s="281">
        <f t="shared" si="62"/>
        <v>0.02</v>
      </c>
      <c r="S39" s="282">
        <f t="shared" si="63"/>
        <v>11200</v>
      </c>
      <c r="T39" s="283">
        <v>3200</v>
      </c>
      <c r="U39" s="284">
        <f t="shared" si="64"/>
        <v>0.28999999999999998</v>
      </c>
      <c r="V39" s="285"/>
      <c r="W39" s="286">
        <v>0.10299999999999999</v>
      </c>
      <c r="X39" s="286">
        <f>W39+19%</f>
        <v>0.29299999999999998</v>
      </c>
      <c r="Y39" s="284">
        <f>X39*K39</f>
        <v>1.54</v>
      </c>
      <c r="Z39" s="284">
        <f>K39+U39+Y39</f>
        <v>7.08</v>
      </c>
      <c r="AA39" s="287"/>
      <c r="AB39" s="287"/>
      <c r="AC39" s="288">
        <f t="shared" si="65"/>
        <v>0.73</v>
      </c>
      <c r="AD39" s="288"/>
      <c r="AE39" s="287">
        <f>AK39*$AE$10</f>
        <v>1.02</v>
      </c>
      <c r="AF39" s="287"/>
      <c r="AG39" s="287">
        <f t="shared" si="66"/>
        <v>1.46</v>
      </c>
      <c r="AH39" s="284">
        <f t="shared" ref="AH39" si="72">SUM(AA39:AG39)</f>
        <v>3.21</v>
      </c>
      <c r="AI39" s="289">
        <f>K39+U39+Y39+AH39</f>
        <v>10.29</v>
      </c>
      <c r="AJ39" s="290">
        <f t="shared" si="68"/>
        <v>0.29520000000000002</v>
      </c>
      <c r="AK39" s="291">
        <v>14.6</v>
      </c>
      <c r="AL39" s="292">
        <v>40</v>
      </c>
      <c r="AM39" s="293">
        <f t="shared" si="69"/>
        <v>0.64</v>
      </c>
      <c r="AN39" s="294">
        <v>500</v>
      </c>
      <c r="AO39" s="295">
        <f t="shared" si="70"/>
        <v>5145</v>
      </c>
      <c r="AP39" s="295">
        <f t="shared" si="71"/>
        <v>7300</v>
      </c>
      <c r="AQ39" s="295">
        <f>AN39*AL39</f>
        <v>20000</v>
      </c>
      <c r="AR39" s="302"/>
      <c r="AS39" s="304"/>
      <c r="AT39" s="296"/>
      <c r="AU39" s="291"/>
      <c r="AV39" s="292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</row>
    <row r="40" spans="1:60" s="276" customFormat="1" ht="138" customHeight="1" outlineLevel="1" x14ac:dyDescent="0.2">
      <c r="A40" s="301" t="s">
        <v>950</v>
      </c>
      <c r="B40" s="301" t="s">
        <v>122</v>
      </c>
      <c r="C40" s="270" t="s">
        <v>930</v>
      </c>
      <c r="D40" s="311" t="s">
        <v>952</v>
      </c>
      <c r="E40" s="272" t="s">
        <v>932</v>
      </c>
      <c r="F40" s="273" t="s">
        <v>101</v>
      </c>
      <c r="G40" s="274"/>
      <c r="H40" s="275"/>
      <c r="J40" s="277"/>
      <c r="K40" s="278">
        <f>'[8]China 1121'!R5</f>
        <v>7.95</v>
      </c>
      <c r="L40" s="278"/>
      <c r="M40" s="279">
        <v>30</v>
      </c>
      <c r="N40" s="279">
        <v>24</v>
      </c>
      <c r="O40" s="279">
        <v>9</v>
      </c>
      <c r="P40" s="280"/>
      <c r="Q40" s="280">
        <v>2</v>
      </c>
      <c r="R40" s="281">
        <f t="shared" si="62"/>
        <v>0.01</v>
      </c>
      <c r="S40" s="282">
        <f t="shared" si="63"/>
        <v>11200</v>
      </c>
      <c r="T40" s="283">
        <v>3200</v>
      </c>
      <c r="U40" s="284">
        <f t="shared" si="64"/>
        <v>0.28999999999999998</v>
      </c>
      <c r="V40" s="285"/>
      <c r="W40" s="286">
        <v>0.10299999999999999</v>
      </c>
      <c r="X40" s="286">
        <f>W40+20%+7.5%</f>
        <v>0.378</v>
      </c>
      <c r="Y40" s="284">
        <f>X40*K40</f>
        <v>3.01</v>
      </c>
      <c r="Z40" s="284">
        <f>K40+U40+Y40</f>
        <v>11.25</v>
      </c>
      <c r="AA40" s="287"/>
      <c r="AB40" s="287"/>
      <c r="AC40" s="288">
        <f t="shared" si="65"/>
        <v>1.1499999999999999</v>
      </c>
      <c r="AD40" s="288"/>
      <c r="AE40" s="287">
        <f>AK40*$AE$10</f>
        <v>1.61</v>
      </c>
      <c r="AF40" s="287"/>
      <c r="AG40" s="287">
        <f t="shared" si="66"/>
        <v>2.2999999999999998</v>
      </c>
      <c r="AH40" s="284">
        <f t="shared" ref="AH40" si="73">SUM(AA40:AG40)</f>
        <v>5.0599999999999996</v>
      </c>
      <c r="AI40" s="289">
        <f>K40+U40+Y40+AH40</f>
        <v>16.309999999999999</v>
      </c>
      <c r="AJ40" s="290">
        <f t="shared" si="68"/>
        <v>0.29089999999999999</v>
      </c>
      <c r="AK40" s="291">
        <v>23</v>
      </c>
      <c r="AL40" s="292">
        <v>60</v>
      </c>
      <c r="AM40" s="293">
        <f t="shared" si="69"/>
        <v>0.62</v>
      </c>
      <c r="AN40" s="294">
        <v>300</v>
      </c>
      <c r="AO40" s="295">
        <f t="shared" si="70"/>
        <v>4893</v>
      </c>
      <c r="AP40" s="295">
        <f t="shared" si="71"/>
        <v>6900</v>
      </c>
      <c r="AQ40" s="295">
        <f>AN40*AL40</f>
        <v>18000</v>
      </c>
      <c r="AR40" s="302"/>
      <c r="AS40" s="304"/>
      <c r="AT40" s="296"/>
      <c r="AU40" s="291"/>
      <c r="AV40" s="292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</row>
    <row r="41" spans="1:60" s="276" customFormat="1" ht="138" customHeight="1" outlineLevel="1" x14ac:dyDescent="0.2">
      <c r="A41" s="301" t="s">
        <v>950</v>
      </c>
      <c r="B41" s="301" t="s">
        <v>122</v>
      </c>
      <c r="C41" s="270" t="s">
        <v>930</v>
      </c>
      <c r="D41" s="311" t="s">
        <v>953</v>
      </c>
      <c r="E41" s="272" t="s">
        <v>932</v>
      </c>
      <c r="F41" s="273" t="s">
        <v>101</v>
      </c>
      <c r="G41" s="274"/>
      <c r="H41" s="275"/>
      <c r="J41" s="277"/>
      <c r="K41" s="278">
        <f>'[8]China 1121'!R4</f>
        <v>10.5</v>
      </c>
      <c r="L41" s="278"/>
      <c r="M41" s="279">
        <v>30</v>
      </c>
      <c r="N41" s="279">
        <v>24</v>
      </c>
      <c r="O41" s="279">
        <v>9</v>
      </c>
      <c r="P41" s="280"/>
      <c r="Q41" s="280">
        <v>2</v>
      </c>
      <c r="R41" s="281">
        <f t="shared" si="62"/>
        <v>0.01</v>
      </c>
      <c r="S41" s="282">
        <f t="shared" si="63"/>
        <v>11200</v>
      </c>
      <c r="T41" s="283">
        <v>3200</v>
      </c>
      <c r="U41" s="284">
        <f t="shared" si="64"/>
        <v>0.28999999999999998</v>
      </c>
      <c r="V41" s="285"/>
      <c r="W41" s="286">
        <v>0.10299999999999999</v>
      </c>
      <c r="X41" s="286">
        <f>W41+20%+7.5%</f>
        <v>0.378</v>
      </c>
      <c r="Y41" s="284">
        <f>X41*K41</f>
        <v>3.97</v>
      </c>
      <c r="Z41" s="284">
        <f>K41+U41+Y41</f>
        <v>14.76</v>
      </c>
      <c r="AA41" s="287"/>
      <c r="AB41" s="287"/>
      <c r="AC41" s="288">
        <f t="shared" si="65"/>
        <v>1.5</v>
      </c>
      <c r="AD41" s="288"/>
      <c r="AE41" s="287">
        <f>AK41*$AE$10</f>
        <v>2.1</v>
      </c>
      <c r="AF41" s="287"/>
      <c r="AG41" s="287">
        <f t="shared" si="66"/>
        <v>3</v>
      </c>
      <c r="AH41" s="284">
        <f t="shared" ref="AH41" si="74">SUM(AA41:AG41)</f>
        <v>6.6</v>
      </c>
      <c r="AI41" s="289">
        <f>K41+U41+Y41+AH41</f>
        <v>21.36</v>
      </c>
      <c r="AJ41" s="290">
        <f t="shared" si="68"/>
        <v>0.28799999999999998</v>
      </c>
      <c r="AK41" s="291">
        <v>30</v>
      </c>
      <c r="AL41" s="292">
        <v>80</v>
      </c>
      <c r="AM41" s="293">
        <f t="shared" si="69"/>
        <v>0.63</v>
      </c>
      <c r="AN41" s="294">
        <v>300</v>
      </c>
      <c r="AO41" s="295">
        <f t="shared" si="70"/>
        <v>6408</v>
      </c>
      <c r="AP41" s="295">
        <f t="shared" si="71"/>
        <v>9000</v>
      </c>
      <c r="AQ41" s="295">
        <f>AN41*AL41</f>
        <v>24000</v>
      </c>
      <c r="AR41" s="302"/>
      <c r="AS41" s="304"/>
      <c r="AT41" s="296"/>
      <c r="AU41" s="291"/>
      <c r="AV41" s="292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</row>
    <row r="42" spans="1:60" x14ac:dyDescent="0.2">
      <c r="AJ42" s="246"/>
      <c r="AK42" s="246"/>
      <c r="AU42" s="246"/>
    </row>
    <row r="43" spans="1:60" ht="15" x14ac:dyDescent="0.25">
      <c r="A43" s="317" t="s">
        <v>937</v>
      </c>
      <c r="B43" s="317"/>
      <c r="C43" s="317"/>
      <c r="D43" s="317"/>
      <c r="E43" s="265"/>
      <c r="F43" s="266"/>
      <c r="G43" s="265"/>
      <c r="H43" s="265"/>
      <c r="I43" s="265"/>
      <c r="J43" s="265"/>
      <c r="K43" s="265"/>
      <c r="L43" s="265"/>
      <c r="M43" s="267"/>
      <c r="N43" s="267"/>
      <c r="O43" s="267"/>
      <c r="P43" s="267"/>
      <c r="Q43" s="265"/>
      <c r="R43" s="265"/>
      <c r="S43" s="265"/>
      <c r="T43" s="265"/>
      <c r="U43" s="265"/>
      <c r="V43" s="265"/>
      <c r="W43" s="265"/>
      <c r="X43" s="265" t="s">
        <v>954</v>
      </c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8"/>
      <c r="AJ43" s="269"/>
      <c r="AK43" s="265"/>
      <c r="AL43" s="265"/>
      <c r="AM43" s="265"/>
      <c r="AN43" s="265"/>
      <c r="AO43" s="265"/>
      <c r="AP43" s="265"/>
      <c r="AQ43" s="265"/>
      <c r="AR43" s="265"/>
      <c r="AS43" s="265"/>
      <c r="AU43" s="265"/>
      <c r="AV43" s="265"/>
    </row>
    <row r="44" spans="1:60" s="276" customFormat="1" ht="138" customHeight="1" outlineLevel="1" x14ac:dyDescent="0.2">
      <c r="A44" s="301" t="s">
        <v>937</v>
      </c>
      <c r="B44" s="301" t="s">
        <v>122</v>
      </c>
      <c r="C44" s="270" t="s">
        <v>937</v>
      </c>
      <c r="D44" s="271" t="s">
        <v>955</v>
      </c>
      <c r="E44" s="272" t="s">
        <v>940</v>
      </c>
      <c r="F44" s="273" t="s">
        <v>660</v>
      </c>
      <c r="G44" s="274"/>
      <c r="H44" s="275"/>
      <c r="J44" s="277"/>
      <c r="K44" s="278">
        <f>'[8]Emine 1008'!$G$8</f>
        <v>8.25</v>
      </c>
      <c r="L44" s="278"/>
      <c r="M44" s="279">
        <v>56</v>
      </c>
      <c r="N44" s="279">
        <v>46</v>
      </c>
      <c r="O44" s="279">
        <v>11</v>
      </c>
      <c r="P44" s="280"/>
      <c r="Q44" s="280">
        <v>4</v>
      </c>
      <c r="R44" s="281">
        <f t="shared" ref="R44" si="75">M44*N44*O44/1000000</f>
        <v>0.03</v>
      </c>
      <c r="S44" s="282">
        <f t="shared" ref="S44" si="76">56/R44*Q44</f>
        <v>7466.67</v>
      </c>
      <c r="T44" s="283">
        <v>4500</v>
      </c>
      <c r="U44" s="284">
        <f t="shared" ref="U44" si="77">T44/S44</f>
        <v>0.6</v>
      </c>
      <c r="V44" s="285"/>
      <c r="W44" s="286">
        <v>0</v>
      </c>
      <c r="X44" s="286">
        <f>W44+15%</f>
        <v>0.15</v>
      </c>
      <c r="Y44" s="284">
        <f>X44*K44</f>
        <v>1.24</v>
      </c>
      <c r="Z44" s="284">
        <f>K44+U44+Y44</f>
        <v>10.09</v>
      </c>
      <c r="AA44" s="287"/>
      <c r="AB44" s="287"/>
      <c r="AC44" s="288">
        <f t="shared" ref="AC44" si="78">AK44*$AC$10</f>
        <v>0.96</v>
      </c>
      <c r="AD44" s="288"/>
      <c r="AE44" s="287">
        <f>AK44*$AE$10</f>
        <v>1.35</v>
      </c>
      <c r="AF44" s="287"/>
      <c r="AG44" s="287">
        <f t="shared" ref="AG44" si="79">AK44*$AG$10</f>
        <v>1.93</v>
      </c>
      <c r="AH44" s="284">
        <f t="shared" ref="AH44" si="80">SUM(AA44:AG44)</f>
        <v>4.24</v>
      </c>
      <c r="AI44" s="289">
        <f>K44+U44+Y44+AH44</f>
        <v>14.33</v>
      </c>
      <c r="AJ44" s="290">
        <f t="shared" ref="AJ44" si="81">(AK44-AI44)/AK44</f>
        <v>0.25559999999999999</v>
      </c>
      <c r="AK44" s="291">
        <v>19.25</v>
      </c>
      <c r="AL44" s="292">
        <v>50</v>
      </c>
      <c r="AM44" s="293">
        <f t="shared" ref="AM44" si="82">(AL44-AK44)/AL44</f>
        <v>0.62</v>
      </c>
      <c r="AN44" s="305" t="s">
        <v>956</v>
      </c>
      <c r="AO44" s="295">
        <f>AI44*300</f>
        <v>4299</v>
      </c>
      <c r="AP44" s="295">
        <f>AK44*300</f>
        <v>5775</v>
      </c>
      <c r="AQ44" s="295">
        <f>AL44*300</f>
        <v>15000</v>
      </c>
      <c r="AS44" s="302"/>
      <c r="AT44" s="296"/>
      <c r="AU44" s="291"/>
      <c r="AV44" s="292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</row>
    <row r="45" spans="1:60" x14ac:dyDescent="0.2">
      <c r="AJ45" s="246"/>
      <c r="AK45" s="246"/>
      <c r="AU45" s="246"/>
    </row>
    <row r="46" spans="1:60" ht="20.100000000000001" customHeight="1" x14ac:dyDescent="0.25">
      <c r="A46" s="317" t="s">
        <v>897</v>
      </c>
      <c r="B46" s="317"/>
      <c r="C46" s="317"/>
      <c r="D46" s="317"/>
      <c r="E46" s="265"/>
      <c r="F46" s="266"/>
      <c r="G46" s="265"/>
      <c r="H46" s="265"/>
      <c r="I46" s="265"/>
      <c r="J46" s="265"/>
      <c r="K46" s="265" t="s">
        <v>957</v>
      </c>
      <c r="L46" s="265"/>
      <c r="M46" s="267"/>
      <c r="N46" s="267"/>
      <c r="O46" s="267"/>
      <c r="P46" s="267"/>
      <c r="Q46" s="265"/>
      <c r="R46" s="265"/>
      <c r="S46" s="265"/>
      <c r="T46" s="265"/>
      <c r="U46" s="265"/>
      <c r="V46" s="265"/>
      <c r="W46" s="265"/>
      <c r="X46" s="265" t="s">
        <v>958</v>
      </c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8"/>
      <c r="AJ46" s="269"/>
      <c r="AK46" s="265"/>
      <c r="AL46" s="265"/>
      <c r="AM46" s="265"/>
      <c r="AN46" s="265"/>
      <c r="AO46" s="265"/>
      <c r="AP46" s="265"/>
      <c r="AQ46" s="265"/>
      <c r="AR46" s="265"/>
      <c r="AS46" s="265"/>
      <c r="AU46" s="318" t="s">
        <v>959</v>
      </c>
      <c r="AV46" s="318"/>
      <c r="AX46" s="265" t="s">
        <v>960</v>
      </c>
    </row>
    <row r="47" spans="1:60" s="276" customFormat="1" ht="22.5" customHeight="1" outlineLevel="1" x14ac:dyDescent="0.2">
      <c r="A47" s="319" t="s">
        <v>899</v>
      </c>
      <c r="B47" s="322" t="s">
        <v>122</v>
      </c>
      <c r="C47" s="312" t="s">
        <v>961</v>
      </c>
      <c r="D47" s="325" t="s">
        <v>901</v>
      </c>
      <c r="E47" s="272" t="s">
        <v>902</v>
      </c>
      <c r="F47" s="273" t="s">
        <v>903</v>
      </c>
      <c r="G47" s="274"/>
      <c r="H47" s="275"/>
      <c r="J47" s="277"/>
      <c r="K47" s="278">
        <f>'[8]Sunny 1013'!R4</f>
        <v>2.4500000000000002</v>
      </c>
      <c r="L47" s="278"/>
      <c r="M47" s="279">
        <v>30.4</v>
      </c>
      <c r="N47" s="279">
        <v>10.6</v>
      </c>
      <c r="O47" s="279">
        <v>23.8</v>
      </c>
      <c r="P47" s="280"/>
      <c r="Q47" s="280">
        <v>3</v>
      </c>
      <c r="R47" s="281">
        <f t="shared" ref="R47:R54" si="83">M47*N47*O47/1000000</f>
        <v>0.01</v>
      </c>
      <c r="S47" s="282">
        <f t="shared" ref="S47:S54" si="84">56/R47*Q47</f>
        <v>16800</v>
      </c>
      <c r="T47" s="283">
        <v>2600</v>
      </c>
      <c r="U47" s="284">
        <f t="shared" ref="U47:U54" si="85">T47/S47</f>
        <v>0.15</v>
      </c>
      <c r="V47" s="285" t="s">
        <v>709</v>
      </c>
      <c r="W47" s="286">
        <v>1.7999999999999999E-2</v>
      </c>
      <c r="X47" s="286">
        <f t="shared" ref="X47:X54" si="86">W47+20%</f>
        <v>0.218</v>
      </c>
      <c r="Y47" s="284">
        <f>X47*K47</f>
        <v>0.53</v>
      </c>
      <c r="Z47" s="284">
        <f>K47+U47+Y47</f>
        <v>3.13</v>
      </c>
      <c r="AA47" s="287"/>
      <c r="AB47" s="287"/>
      <c r="AC47" s="288">
        <f t="shared" ref="AC47:AC54" si="87">AK47*$AC$10</f>
        <v>0.32</v>
      </c>
      <c r="AD47" s="288"/>
      <c r="AE47" s="287">
        <f>AK47*$AE$10</f>
        <v>0.45</v>
      </c>
      <c r="AF47" s="287"/>
      <c r="AG47" s="287">
        <f t="shared" ref="AG47:AG54" si="88">AK47*$AG$10</f>
        <v>0.64</v>
      </c>
      <c r="AH47" s="284">
        <f t="shared" ref="AH47:AH54" si="89">SUM(AA47:AG47)</f>
        <v>1.41</v>
      </c>
      <c r="AI47" s="289">
        <f>K47+U47+Y47+AH47</f>
        <v>4.54</v>
      </c>
      <c r="AJ47" s="290">
        <f t="shared" ref="AJ47:AJ54" si="90">(AK47-AI47)/AK47</f>
        <v>0.2873</v>
      </c>
      <c r="AK47" s="291">
        <f>AX47*0.95</f>
        <v>6.37</v>
      </c>
      <c r="AL47" s="292">
        <f>AV47</f>
        <v>24</v>
      </c>
      <c r="AM47" s="293">
        <f t="shared" ref="AM47:AM54" si="91">(AL47-AK47)/AL47</f>
        <v>0.73</v>
      </c>
      <c r="AN47" s="294">
        <v>300</v>
      </c>
      <c r="AO47" s="295">
        <f t="shared" ref="AO47:AO54" si="92">AI47*AN47</f>
        <v>1362</v>
      </c>
      <c r="AP47" s="295">
        <f t="shared" ref="AP47:AP54" si="93">AK47*AN47</f>
        <v>1911</v>
      </c>
      <c r="AQ47" s="295">
        <f>AN47*AL47</f>
        <v>7200</v>
      </c>
      <c r="AR47" s="326"/>
      <c r="AS47" s="326" t="s">
        <v>904</v>
      </c>
      <c r="AT47" s="296"/>
      <c r="AU47" s="291">
        <v>6.39</v>
      </c>
      <c r="AV47" s="292">
        <v>24</v>
      </c>
      <c r="AW47" s="297"/>
      <c r="AX47" s="291">
        <v>6.71</v>
      </c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</row>
    <row r="48" spans="1:60" s="276" customFormat="1" ht="22.5" customHeight="1" outlineLevel="1" x14ac:dyDescent="0.2">
      <c r="A48" s="320"/>
      <c r="B48" s="323"/>
      <c r="C48" s="313" t="s">
        <v>962</v>
      </c>
      <c r="D48" s="325"/>
      <c r="E48" s="272" t="s">
        <v>906</v>
      </c>
      <c r="F48" s="273" t="s">
        <v>903</v>
      </c>
      <c r="G48" s="274"/>
      <c r="H48" s="275"/>
      <c r="J48" s="277"/>
      <c r="K48" s="278">
        <f>'[8]Sunny 1013'!R5</f>
        <v>1.92</v>
      </c>
      <c r="L48" s="278"/>
      <c r="M48" s="279">
        <v>28.8</v>
      </c>
      <c r="N48" s="279">
        <v>13.9</v>
      </c>
      <c r="O48" s="279">
        <v>13.9</v>
      </c>
      <c r="P48" s="280"/>
      <c r="Q48" s="280">
        <v>3</v>
      </c>
      <c r="R48" s="281">
        <f t="shared" si="83"/>
        <v>0.01</v>
      </c>
      <c r="S48" s="282">
        <f t="shared" si="84"/>
        <v>16800</v>
      </c>
      <c r="T48" s="283">
        <v>2600</v>
      </c>
      <c r="U48" s="284">
        <f t="shared" si="85"/>
        <v>0.15</v>
      </c>
      <c r="V48" s="285" t="s">
        <v>910</v>
      </c>
      <c r="W48" s="286">
        <v>3.4000000000000002E-2</v>
      </c>
      <c r="X48" s="286">
        <f t="shared" si="86"/>
        <v>0.23400000000000001</v>
      </c>
      <c r="Y48" s="284">
        <f t="shared" ref="Y48:Y54" si="94">X48*K48</f>
        <v>0.45</v>
      </c>
      <c r="Z48" s="284">
        <f t="shared" ref="Z48:Z54" si="95">K48+U48+Y48</f>
        <v>2.52</v>
      </c>
      <c r="AA48" s="287"/>
      <c r="AB48" s="287"/>
      <c r="AC48" s="288">
        <f t="shared" si="87"/>
        <v>0.28999999999999998</v>
      </c>
      <c r="AD48" s="288"/>
      <c r="AE48" s="287">
        <f t="shared" ref="AE48:AE54" si="96">AK48*$AE$10</f>
        <v>0.41</v>
      </c>
      <c r="AF48" s="287"/>
      <c r="AG48" s="287">
        <f t="shared" si="88"/>
        <v>0.57999999999999996</v>
      </c>
      <c r="AH48" s="284">
        <f t="shared" si="89"/>
        <v>1.28</v>
      </c>
      <c r="AI48" s="289">
        <f t="shared" ref="AI48:AI54" si="97">K48+U48+Y48+AH48</f>
        <v>3.8</v>
      </c>
      <c r="AJ48" s="290">
        <f t="shared" si="90"/>
        <v>0.34820000000000001</v>
      </c>
      <c r="AK48" s="291">
        <f t="shared" ref="AK48:AK54" si="98">AX48*0.95</f>
        <v>5.83</v>
      </c>
      <c r="AL48" s="292">
        <f t="shared" ref="AL48:AL54" si="99">AV48</f>
        <v>20</v>
      </c>
      <c r="AM48" s="293">
        <f t="shared" si="91"/>
        <v>0.71</v>
      </c>
      <c r="AN48" s="294">
        <v>300</v>
      </c>
      <c r="AO48" s="295">
        <f t="shared" si="92"/>
        <v>1140</v>
      </c>
      <c r="AP48" s="295">
        <f t="shared" si="93"/>
        <v>1749</v>
      </c>
      <c r="AQ48" s="295">
        <f t="shared" ref="AQ48:AQ54" si="100">AN48*AL48</f>
        <v>6000</v>
      </c>
      <c r="AR48" s="326"/>
      <c r="AS48" s="326"/>
      <c r="AT48" s="296"/>
      <c r="AU48" s="291">
        <v>5.85</v>
      </c>
      <c r="AV48" s="292">
        <v>20</v>
      </c>
      <c r="AW48" s="297"/>
      <c r="AX48" s="291">
        <v>6.14</v>
      </c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</row>
    <row r="49" spans="1:60" s="276" customFormat="1" ht="22.5" customHeight="1" outlineLevel="1" x14ac:dyDescent="0.2">
      <c r="A49" s="320"/>
      <c r="B49" s="323"/>
      <c r="C49" s="313" t="s">
        <v>963</v>
      </c>
      <c r="D49" s="325"/>
      <c r="E49" s="272" t="s">
        <v>909</v>
      </c>
      <c r="F49" s="273" t="s">
        <v>903</v>
      </c>
      <c r="G49" s="274"/>
      <c r="H49" s="275"/>
      <c r="J49" s="277"/>
      <c r="K49" s="278">
        <f>'[8]Sunny 1013'!R6</f>
        <v>1.82</v>
      </c>
      <c r="L49" s="278"/>
      <c r="M49" s="279">
        <v>29.6</v>
      </c>
      <c r="N49" s="279">
        <v>10.4</v>
      </c>
      <c r="O49" s="279">
        <v>13.9</v>
      </c>
      <c r="P49" s="280"/>
      <c r="Q49" s="280">
        <v>3</v>
      </c>
      <c r="R49" s="281">
        <f t="shared" si="83"/>
        <v>0</v>
      </c>
      <c r="S49" s="282" t="e">
        <f t="shared" si="84"/>
        <v>#DIV/0!</v>
      </c>
      <c r="T49" s="283">
        <v>2600</v>
      </c>
      <c r="U49" s="284" t="e">
        <f t="shared" si="85"/>
        <v>#DIV/0!</v>
      </c>
      <c r="V49" s="285" t="s">
        <v>910</v>
      </c>
      <c r="W49" s="286">
        <v>3.4000000000000002E-2</v>
      </c>
      <c r="X49" s="286">
        <f t="shared" si="86"/>
        <v>0.23400000000000001</v>
      </c>
      <c r="Y49" s="284">
        <f t="shared" si="94"/>
        <v>0.43</v>
      </c>
      <c r="Z49" s="284" t="e">
        <f t="shared" si="95"/>
        <v>#DIV/0!</v>
      </c>
      <c r="AA49" s="287"/>
      <c r="AB49" s="287"/>
      <c r="AC49" s="288">
        <f t="shared" si="87"/>
        <v>0.24</v>
      </c>
      <c r="AD49" s="288"/>
      <c r="AE49" s="287">
        <f t="shared" si="96"/>
        <v>0.34</v>
      </c>
      <c r="AF49" s="287"/>
      <c r="AG49" s="287">
        <f t="shared" si="88"/>
        <v>0.48</v>
      </c>
      <c r="AH49" s="284">
        <f t="shared" si="89"/>
        <v>1.06</v>
      </c>
      <c r="AI49" s="289" t="e">
        <f t="shared" si="97"/>
        <v>#DIV/0!</v>
      </c>
      <c r="AJ49" s="290" t="e">
        <f t="shared" si="90"/>
        <v>#DIV/0!</v>
      </c>
      <c r="AK49" s="291">
        <f t="shared" si="98"/>
        <v>4.79</v>
      </c>
      <c r="AL49" s="292">
        <f t="shared" si="99"/>
        <v>15</v>
      </c>
      <c r="AM49" s="293">
        <f t="shared" si="91"/>
        <v>0.68</v>
      </c>
      <c r="AN49" s="294">
        <v>300</v>
      </c>
      <c r="AO49" s="295" t="e">
        <f t="shared" si="92"/>
        <v>#DIV/0!</v>
      </c>
      <c r="AP49" s="295">
        <f t="shared" si="93"/>
        <v>1437</v>
      </c>
      <c r="AQ49" s="295">
        <f t="shared" si="100"/>
        <v>4500</v>
      </c>
      <c r="AR49" s="326"/>
      <c r="AS49" s="326"/>
      <c r="AT49" s="296"/>
      <c r="AU49" s="291">
        <v>4.8</v>
      </c>
      <c r="AV49" s="292">
        <v>15</v>
      </c>
      <c r="AW49" s="297"/>
      <c r="AX49" s="291">
        <v>5.04</v>
      </c>
      <c r="AY49" s="297"/>
      <c r="AZ49" s="297"/>
      <c r="BA49" s="297"/>
      <c r="BB49" s="297"/>
      <c r="BC49" s="297"/>
      <c r="BD49" s="297"/>
      <c r="BE49" s="297"/>
      <c r="BF49" s="297"/>
      <c r="BG49" s="297"/>
      <c r="BH49" s="297"/>
    </row>
    <row r="50" spans="1:60" s="276" customFormat="1" ht="22.5" customHeight="1" outlineLevel="1" x14ac:dyDescent="0.2">
      <c r="A50" s="320"/>
      <c r="B50" s="323"/>
      <c r="C50" s="313" t="s">
        <v>964</v>
      </c>
      <c r="D50" s="325"/>
      <c r="E50" s="272" t="s">
        <v>912</v>
      </c>
      <c r="F50" s="273" t="s">
        <v>903</v>
      </c>
      <c r="G50" s="274"/>
      <c r="H50" s="275"/>
      <c r="J50" s="277"/>
      <c r="K50" s="278">
        <f>'[8]Sunny 1013'!R7</f>
        <v>1.82</v>
      </c>
      <c r="L50" s="278"/>
      <c r="M50" s="279">
        <v>16.7</v>
      </c>
      <c r="N50" s="279">
        <v>15</v>
      </c>
      <c r="O50" s="279">
        <v>13.5</v>
      </c>
      <c r="P50" s="280"/>
      <c r="Q50" s="280">
        <v>3</v>
      </c>
      <c r="R50" s="281">
        <f t="shared" si="83"/>
        <v>0</v>
      </c>
      <c r="S50" s="282" t="e">
        <f t="shared" si="84"/>
        <v>#DIV/0!</v>
      </c>
      <c r="T50" s="283">
        <v>2600</v>
      </c>
      <c r="U50" s="284" t="e">
        <f t="shared" si="85"/>
        <v>#DIV/0!</v>
      </c>
      <c r="V50" s="285" t="s">
        <v>910</v>
      </c>
      <c r="W50" s="286">
        <v>3.4000000000000002E-2</v>
      </c>
      <c r="X50" s="286">
        <f t="shared" si="86"/>
        <v>0.23400000000000001</v>
      </c>
      <c r="Y50" s="284">
        <f t="shared" si="94"/>
        <v>0.43</v>
      </c>
      <c r="Z50" s="284" t="e">
        <f t="shared" si="95"/>
        <v>#DIV/0!</v>
      </c>
      <c r="AA50" s="287"/>
      <c r="AB50" s="287"/>
      <c r="AC50" s="288">
        <f t="shared" si="87"/>
        <v>0.25</v>
      </c>
      <c r="AD50" s="288"/>
      <c r="AE50" s="287">
        <f t="shared" si="96"/>
        <v>0.35</v>
      </c>
      <c r="AF50" s="287"/>
      <c r="AG50" s="287">
        <f t="shared" si="88"/>
        <v>0.5</v>
      </c>
      <c r="AH50" s="284">
        <f t="shared" si="89"/>
        <v>1.1000000000000001</v>
      </c>
      <c r="AI50" s="289" t="e">
        <f t="shared" si="97"/>
        <v>#DIV/0!</v>
      </c>
      <c r="AJ50" s="290" t="e">
        <f t="shared" si="90"/>
        <v>#DIV/0!</v>
      </c>
      <c r="AK50" s="291">
        <f t="shared" si="98"/>
        <v>5</v>
      </c>
      <c r="AL50" s="292">
        <f t="shared" si="99"/>
        <v>15</v>
      </c>
      <c r="AM50" s="293">
        <f t="shared" si="91"/>
        <v>0.67</v>
      </c>
      <c r="AN50" s="294">
        <v>300</v>
      </c>
      <c r="AO50" s="295" t="e">
        <f t="shared" si="92"/>
        <v>#DIV/0!</v>
      </c>
      <c r="AP50" s="295">
        <f t="shared" si="93"/>
        <v>1500</v>
      </c>
      <c r="AQ50" s="295">
        <f t="shared" si="100"/>
        <v>4500</v>
      </c>
      <c r="AR50" s="326"/>
      <c r="AS50" s="326"/>
      <c r="AT50" s="296"/>
      <c r="AU50" s="291">
        <v>5.01</v>
      </c>
      <c r="AV50" s="292">
        <v>15</v>
      </c>
      <c r="AW50" s="297"/>
      <c r="AX50" s="291">
        <v>5.26</v>
      </c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</row>
    <row r="51" spans="1:60" s="276" customFormat="1" ht="22.5" customHeight="1" outlineLevel="1" x14ac:dyDescent="0.2">
      <c r="A51" s="320"/>
      <c r="B51" s="323"/>
      <c r="C51" s="313" t="s">
        <v>965</v>
      </c>
      <c r="D51" s="325"/>
      <c r="E51" s="272" t="s">
        <v>914</v>
      </c>
      <c r="F51" s="273" t="s">
        <v>903</v>
      </c>
      <c r="G51" s="274"/>
      <c r="H51" s="275"/>
      <c r="J51" s="277"/>
      <c r="K51" s="278">
        <f>'[8]Sunny 1013'!R8</f>
        <v>2.21</v>
      </c>
      <c r="L51" s="278"/>
      <c r="M51" s="279">
        <v>38</v>
      </c>
      <c r="N51" s="279">
        <v>13.2</v>
      </c>
      <c r="O51" s="279">
        <v>15.2</v>
      </c>
      <c r="P51" s="280"/>
      <c r="Q51" s="280">
        <v>3</v>
      </c>
      <c r="R51" s="281">
        <f t="shared" si="83"/>
        <v>0.01</v>
      </c>
      <c r="S51" s="282">
        <f t="shared" si="84"/>
        <v>16800</v>
      </c>
      <c r="T51" s="283">
        <v>2600</v>
      </c>
      <c r="U51" s="284">
        <f t="shared" si="85"/>
        <v>0.15</v>
      </c>
      <c r="V51" s="285" t="s">
        <v>910</v>
      </c>
      <c r="W51" s="286">
        <v>3.4000000000000002E-2</v>
      </c>
      <c r="X51" s="286">
        <f t="shared" si="86"/>
        <v>0.23400000000000001</v>
      </c>
      <c r="Y51" s="284">
        <f t="shared" si="94"/>
        <v>0.52</v>
      </c>
      <c r="Z51" s="284">
        <f t="shared" si="95"/>
        <v>2.88</v>
      </c>
      <c r="AA51" s="287"/>
      <c r="AB51" s="287"/>
      <c r="AC51" s="288">
        <f t="shared" si="87"/>
        <v>0.3</v>
      </c>
      <c r="AD51" s="288"/>
      <c r="AE51" s="287">
        <f t="shared" si="96"/>
        <v>0.42</v>
      </c>
      <c r="AF51" s="287"/>
      <c r="AG51" s="287">
        <f t="shared" si="88"/>
        <v>0.6</v>
      </c>
      <c r="AH51" s="284">
        <f t="shared" si="89"/>
        <v>1.32</v>
      </c>
      <c r="AI51" s="289">
        <f t="shared" si="97"/>
        <v>4.2</v>
      </c>
      <c r="AJ51" s="290">
        <f t="shared" si="90"/>
        <v>0.29530000000000001</v>
      </c>
      <c r="AK51" s="291">
        <f t="shared" si="98"/>
        <v>5.96</v>
      </c>
      <c r="AL51" s="292">
        <f t="shared" si="99"/>
        <v>20</v>
      </c>
      <c r="AM51" s="293">
        <f t="shared" si="91"/>
        <v>0.7</v>
      </c>
      <c r="AN51" s="294">
        <v>300</v>
      </c>
      <c r="AO51" s="295">
        <f t="shared" si="92"/>
        <v>1260</v>
      </c>
      <c r="AP51" s="295">
        <f t="shared" si="93"/>
        <v>1788</v>
      </c>
      <c r="AQ51" s="295">
        <f t="shared" si="100"/>
        <v>6000</v>
      </c>
      <c r="AR51" s="326"/>
      <c r="AS51" s="326"/>
      <c r="AT51" s="296"/>
      <c r="AU51" s="291">
        <v>5.97</v>
      </c>
      <c r="AV51" s="292">
        <v>20</v>
      </c>
      <c r="AW51" s="297"/>
      <c r="AX51" s="291">
        <v>6.27</v>
      </c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</row>
    <row r="52" spans="1:60" s="276" customFormat="1" ht="22.5" customHeight="1" outlineLevel="1" x14ac:dyDescent="0.2">
      <c r="A52" s="320"/>
      <c r="B52" s="323"/>
      <c r="C52" s="313" t="s">
        <v>966</v>
      </c>
      <c r="D52" s="325"/>
      <c r="E52" s="272" t="s">
        <v>916</v>
      </c>
      <c r="F52" s="273" t="s">
        <v>903</v>
      </c>
      <c r="G52" s="274"/>
      <c r="H52" s="275"/>
      <c r="J52" s="277"/>
      <c r="K52" s="278">
        <f>'[8]Sunny 1013'!R9</f>
        <v>3.05</v>
      </c>
      <c r="L52" s="278"/>
      <c r="M52" s="279">
        <v>38.4</v>
      </c>
      <c r="N52" s="279">
        <v>15</v>
      </c>
      <c r="O52" s="279">
        <v>17</v>
      </c>
      <c r="P52" s="280"/>
      <c r="Q52" s="280">
        <v>3</v>
      </c>
      <c r="R52" s="281">
        <f t="shared" si="83"/>
        <v>0.01</v>
      </c>
      <c r="S52" s="282">
        <f t="shared" si="84"/>
        <v>16800</v>
      </c>
      <c r="T52" s="283">
        <v>2600</v>
      </c>
      <c r="U52" s="284">
        <f t="shared" si="85"/>
        <v>0.15</v>
      </c>
      <c r="V52" s="285" t="s">
        <v>910</v>
      </c>
      <c r="W52" s="286">
        <v>3.4000000000000002E-2</v>
      </c>
      <c r="X52" s="286">
        <f t="shared" si="86"/>
        <v>0.23400000000000001</v>
      </c>
      <c r="Y52" s="284">
        <f t="shared" si="94"/>
        <v>0.71</v>
      </c>
      <c r="Z52" s="284">
        <f t="shared" si="95"/>
        <v>3.91</v>
      </c>
      <c r="AA52" s="287"/>
      <c r="AB52" s="287"/>
      <c r="AC52" s="288">
        <f t="shared" si="87"/>
        <v>0.42</v>
      </c>
      <c r="AD52" s="288"/>
      <c r="AE52" s="287">
        <f t="shared" si="96"/>
        <v>0.59</v>
      </c>
      <c r="AF52" s="287"/>
      <c r="AG52" s="287">
        <f t="shared" si="88"/>
        <v>0.84</v>
      </c>
      <c r="AH52" s="284">
        <f t="shared" si="89"/>
        <v>1.85</v>
      </c>
      <c r="AI52" s="289">
        <f t="shared" si="97"/>
        <v>5.76</v>
      </c>
      <c r="AJ52" s="290">
        <f t="shared" si="90"/>
        <v>0.3175</v>
      </c>
      <c r="AK52" s="291">
        <f t="shared" si="98"/>
        <v>8.44</v>
      </c>
      <c r="AL52" s="292">
        <f t="shared" si="99"/>
        <v>30</v>
      </c>
      <c r="AM52" s="293">
        <f t="shared" si="91"/>
        <v>0.72</v>
      </c>
      <c r="AN52" s="294">
        <v>300</v>
      </c>
      <c r="AO52" s="295">
        <f t="shared" si="92"/>
        <v>1728</v>
      </c>
      <c r="AP52" s="295">
        <f t="shared" si="93"/>
        <v>2532</v>
      </c>
      <c r="AQ52" s="295">
        <f t="shared" si="100"/>
        <v>9000</v>
      </c>
      <c r="AR52" s="326"/>
      <c r="AS52" s="326"/>
      <c r="AT52" s="296"/>
      <c r="AU52" s="291">
        <v>8.4600000000000009</v>
      </c>
      <c r="AV52" s="292">
        <v>30</v>
      </c>
      <c r="AW52" s="297"/>
      <c r="AX52" s="291">
        <v>8.8800000000000008</v>
      </c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</row>
    <row r="53" spans="1:60" s="276" customFormat="1" ht="22.5" customHeight="1" outlineLevel="1" x14ac:dyDescent="0.2">
      <c r="A53" s="320"/>
      <c r="B53" s="323"/>
      <c r="C53" s="313" t="s">
        <v>967</v>
      </c>
      <c r="D53" s="325"/>
      <c r="E53" s="272" t="s">
        <v>918</v>
      </c>
      <c r="F53" s="273" t="s">
        <v>903</v>
      </c>
      <c r="G53" s="274"/>
      <c r="H53" s="275"/>
      <c r="J53" s="277"/>
      <c r="K53" s="278">
        <f>'[8]Sunny 1013'!R10</f>
        <v>4.45</v>
      </c>
      <c r="L53" s="278"/>
      <c r="M53" s="279">
        <v>50.6</v>
      </c>
      <c r="N53" s="279">
        <v>17.399999999999999</v>
      </c>
      <c r="O53" s="279">
        <v>18.7</v>
      </c>
      <c r="P53" s="280"/>
      <c r="Q53" s="280">
        <v>3</v>
      </c>
      <c r="R53" s="281">
        <f t="shared" si="83"/>
        <v>0.02</v>
      </c>
      <c r="S53" s="282">
        <f t="shared" si="84"/>
        <v>8400</v>
      </c>
      <c r="T53" s="283">
        <v>2600</v>
      </c>
      <c r="U53" s="284">
        <f t="shared" si="85"/>
        <v>0.31</v>
      </c>
      <c r="V53" s="285" t="s">
        <v>910</v>
      </c>
      <c r="W53" s="286">
        <v>3.4000000000000002E-2</v>
      </c>
      <c r="X53" s="286">
        <f t="shared" si="86"/>
        <v>0.23400000000000001</v>
      </c>
      <c r="Y53" s="284">
        <f t="shared" si="94"/>
        <v>1.04</v>
      </c>
      <c r="Z53" s="284">
        <f t="shared" si="95"/>
        <v>5.8</v>
      </c>
      <c r="AA53" s="287"/>
      <c r="AB53" s="287"/>
      <c r="AC53" s="288">
        <f t="shared" si="87"/>
        <v>0.69</v>
      </c>
      <c r="AD53" s="288"/>
      <c r="AE53" s="287">
        <f t="shared" si="96"/>
        <v>0.96</v>
      </c>
      <c r="AF53" s="287"/>
      <c r="AG53" s="287">
        <f t="shared" si="88"/>
        <v>1.38</v>
      </c>
      <c r="AH53" s="284">
        <f t="shared" si="89"/>
        <v>3.03</v>
      </c>
      <c r="AI53" s="289">
        <f t="shared" si="97"/>
        <v>8.83</v>
      </c>
      <c r="AJ53" s="290">
        <f t="shared" si="90"/>
        <v>0.35880000000000001</v>
      </c>
      <c r="AK53" s="291">
        <f t="shared" si="98"/>
        <v>13.77</v>
      </c>
      <c r="AL53" s="292">
        <f t="shared" si="99"/>
        <v>50</v>
      </c>
      <c r="AM53" s="293">
        <f t="shared" si="91"/>
        <v>0.72</v>
      </c>
      <c r="AN53" s="294">
        <v>300</v>
      </c>
      <c r="AO53" s="295">
        <f t="shared" si="92"/>
        <v>2649</v>
      </c>
      <c r="AP53" s="295">
        <f t="shared" si="93"/>
        <v>4131</v>
      </c>
      <c r="AQ53" s="295">
        <f t="shared" si="100"/>
        <v>15000</v>
      </c>
      <c r="AR53" s="326"/>
      <c r="AS53" s="326"/>
      <c r="AT53" s="296"/>
      <c r="AU53" s="291">
        <v>13.8</v>
      </c>
      <c r="AV53" s="292">
        <v>50</v>
      </c>
      <c r="AW53" s="297"/>
      <c r="AX53" s="291">
        <v>14.49</v>
      </c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</row>
    <row r="54" spans="1:60" s="276" customFormat="1" ht="22.5" customHeight="1" outlineLevel="1" x14ac:dyDescent="0.2">
      <c r="A54" s="321"/>
      <c r="B54" s="324"/>
      <c r="C54" s="313" t="s">
        <v>968</v>
      </c>
      <c r="D54" s="325"/>
      <c r="E54" s="272" t="s">
        <v>920</v>
      </c>
      <c r="F54" s="273" t="s">
        <v>903</v>
      </c>
      <c r="G54" s="274"/>
      <c r="H54" s="275"/>
      <c r="J54" s="277"/>
      <c r="K54" s="278">
        <f>'[8]Sunny 1013'!R11</f>
        <v>6.98</v>
      </c>
      <c r="L54" s="278"/>
      <c r="M54" s="279">
        <v>66.900000000000006</v>
      </c>
      <c r="N54" s="279">
        <v>22.8</v>
      </c>
      <c r="O54" s="279">
        <v>29</v>
      </c>
      <c r="P54" s="280"/>
      <c r="Q54" s="280">
        <v>3</v>
      </c>
      <c r="R54" s="281">
        <f t="shared" si="83"/>
        <v>0.04</v>
      </c>
      <c r="S54" s="282">
        <f t="shared" si="84"/>
        <v>4200</v>
      </c>
      <c r="T54" s="283">
        <v>2600</v>
      </c>
      <c r="U54" s="284">
        <f t="shared" si="85"/>
        <v>0.62</v>
      </c>
      <c r="V54" s="285" t="s">
        <v>910</v>
      </c>
      <c r="W54" s="286">
        <v>3.4000000000000002E-2</v>
      </c>
      <c r="X54" s="286">
        <f t="shared" si="86"/>
        <v>0.23400000000000001</v>
      </c>
      <c r="Y54" s="284">
        <f t="shared" si="94"/>
        <v>1.63</v>
      </c>
      <c r="Z54" s="284">
        <f t="shared" si="95"/>
        <v>9.23</v>
      </c>
      <c r="AA54" s="287"/>
      <c r="AB54" s="287"/>
      <c r="AC54" s="288">
        <f t="shared" si="87"/>
        <v>1.1000000000000001</v>
      </c>
      <c r="AD54" s="288"/>
      <c r="AE54" s="287">
        <f t="shared" si="96"/>
        <v>1.54</v>
      </c>
      <c r="AF54" s="287"/>
      <c r="AG54" s="287">
        <f t="shared" si="88"/>
        <v>2.2000000000000002</v>
      </c>
      <c r="AH54" s="284">
        <f t="shared" si="89"/>
        <v>4.84</v>
      </c>
      <c r="AI54" s="289">
        <f t="shared" si="97"/>
        <v>14.07</v>
      </c>
      <c r="AJ54" s="290">
        <f t="shared" si="90"/>
        <v>0.36099999999999999</v>
      </c>
      <c r="AK54" s="291">
        <f t="shared" si="98"/>
        <v>22.02</v>
      </c>
      <c r="AL54" s="292">
        <f t="shared" si="99"/>
        <v>80</v>
      </c>
      <c r="AM54" s="293">
        <f t="shared" si="91"/>
        <v>0.72</v>
      </c>
      <c r="AN54" s="294">
        <v>300</v>
      </c>
      <c r="AO54" s="295">
        <f t="shared" si="92"/>
        <v>4221</v>
      </c>
      <c r="AP54" s="295">
        <f t="shared" si="93"/>
        <v>6606</v>
      </c>
      <c r="AQ54" s="295">
        <f t="shared" si="100"/>
        <v>24000</v>
      </c>
      <c r="AR54" s="326"/>
      <c r="AS54" s="326"/>
      <c r="AT54" s="296"/>
      <c r="AU54" s="291">
        <v>22.08</v>
      </c>
      <c r="AV54" s="292">
        <v>80</v>
      </c>
      <c r="AW54" s="297"/>
      <c r="AX54" s="291">
        <v>23.18</v>
      </c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</row>
    <row r="55" spans="1:60" ht="25.5" customHeight="1" x14ac:dyDescent="0.25">
      <c r="AJ55" s="298" t="e">
        <f>(AP55-AO55)/AP55</f>
        <v>#DIV/0!</v>
      </c>
      <c r="AK55" s="265"/>
      <c r="AL55" s="265"/>
      <c r="AM55" s="298">
        <f>(AQ55-AP55)/AQ55</f>
        <v>0.71579999999999999</v>
      </c>
      <c r="AN55" s="299"/>
      <c r="AO55" s="300" t="e">
        <f>SUM(AO47:AO54)</f>
        <v>#DIV/0!</v>
      </c>
      <c r="AP55" s="300">
        <f>SUM(AP47:AP54)</f>
        <v>21654</v>
      </c>
      <c r="AQ55" s="300">
        <f>SUM(AQ47:AQ54)</f>
        <v>76200</v>
      </c>
      <c r="AU55" s="265"/>
      <c r="AV55" s="265"/>
      <c r="AX55" s="265"/>
    </row>
    <row r="56" spans="1:60" x14ac:dyDescent="0.2">
      <c r="AJ56" s="246"/>
      <c r="AK56" s="246"/>
      <c r="AU56" s="246"/>
    </row>
    <row r="57" spans="1:60" ht="15" x14ac:dyDescent="0.25">
      <c r="AI57" s="249" t="s">
        <v>921</v>
      </c>
      <c r="AJ57" s="298" t="e">
        <f>(AP57-AO57)/AP57</f>
        <v>#DIV/0!</v>
      </c>
      <c r="AK57" s="246"/>
      <c r="AO57" s="246" t="e">
        <f>AO47+AO49+AO50+AO51</f>
        <v>#DIV/0!</v>
      </c>
      <c r="AP57" s="246">
        <f>AP47+AP49+AP50+AP51</f>
        <v>6636</v>
      </c>
      <c r="AQ57" s="246">
        <f>AQ47+AQ49+AQ50+AQ51</f>
        <v>22200</v>
      </c>
      <c r="AU57" s="246"/>
    </row>
    <row r="58" spans="1:60" x14ac:dyDescent="0.2">
      <c r="AJ58" s="246"/>
      <c r="AK58" s="246"/>
      <c r="AU58" s="246"/>
    </row>
    <row r="59" spans="1:60" x14ac:dyDescent="0.2">
      <c r="AJ59" s="246"/>
      <c r="AK59" s="246"/>
      <c r="AU59" s="246"/>
    </row>
    <row r="60" spans="1:60" x14ac:dyDescent="0.2">
      <c r="AJ60" s="246"/>
      <c r="AK60" s="246"/>
      <c r="AU60" s="246"/>
    </row>
    <row r="61" spans="1:60" x14ac:dyDescent="0.2">
      <c r="AJ61" s="246"/>
      <c r="AK61" s="246"/>
      <c r="AU61" s="246"/>
    </row>
    <row r="62" spans="1:60" x14ac:dyDescent="0.2">
      <c r="AJ62" s="246"/>
      <c r="AK62" s="246"/>
      <c r="AU62" s="246"/>
    </row>
    <row r="63" spans="1:60" x14ac:dyDescent="0.2">
      <c r="AJ63" s="246"/>
      <c r="AK63" s="246"/>
      <c r="AU63" s="246"/>
    </row>
    <row r="64" spans="1:60" x14ac:dyDescent="0.2">
      <c r="AJ64" s="246"/>
      <c r="AK64" s="246"/>
      <c r="AU64" s="246"/>
    </row>
    <row r="65" spans="36:47" x14ac:dyDescent="0.2">
      <c r="AJ65" s="246"/>
      <c r="AK65" s="246"/>
      <c r="AU65" s="246"/>
    </row>
    <row r="66" spans="36:47" x14ac:dyDescent="0.2">
      <c r="AJ66" s="246"/>
      <c r="AK66" s="246"/>
      <c r="AU66" s="246"/>
    </row>
    <row r="67" spans="36:47" x14ac:dyDescent="0.2">
      <c r="AJ67" s="246"/>
      <c r="AK67" s="246"/>
      <c r="AU67" s="246"/>
    </row>
    <row r="68" spans="36:47" x14ac:dyDescent="0.2">
      <c r="AJ68" s="246"/>
      <c r="AK68" s="246"/>
      <c r="AU68" s="246"/>
    </row>
    <row r="69" spans="36:47" x14ac:dyDescent="0.2">
      <c r="AJ69" s="246"/>
      <c r="AK69" s="246"/>
      <c r="AU69" s="246"/>
    </row>
    <row r="70" spans="36:47" x14ac:dyDescent="0.2">
      <c r="AJ70" s="246"/>
      <c r="AK70" s="246"/>
      <c r="AU70" s="246"/>
    </row>
    <row r="71" spans="36:47" x14ac:dyDescent="0.2">
      <c r="AJ71" s="246"/>
      <c r="AK71" s="246"/>
      <c r="AU71" s="246"/>
    </row>
    <row r="72" spans="36:47" x14ac:dyDescent="0.2">
      <c r="AJ72" s="246"/>
      <c r="AK72" s="246"/>
      <c r="AU72" s="246"/>
    </row>
    <row r="73" spans="36:47" x14ac:dyDescent="0.2">
      <c r="AJ73" s="246"/>
      <c r="AK73" s="246"/>
      <c r="AU73" s="246"/>
    </row>
    <row r="74" spans="36:47" x14ac:dyDescent="0.2">
      <c r="AJ74" s="246"/>
      <c r="AK74" s="246"/>
      <c r="AU74" s="246"/>
    </row>
    <row r="75" spans="36:47" x14ac:dyDescent="0.2">
      <c r="AJ75" s="246"/>
      <c r="AK75" s="246"/>
      <c r="AU75" s="246"/>
    </row>
    <row r="76" spans="36:47" x14ac:dyDescent="0.2">
      <c r="AJ76" s="246"/>
      <c r="AK76" s="246"/>
      <c r="AU76" s="246"/>
    </row>
    <row r="77" spans="36:47" x14ac:dyDescent="0.2">
      <c r="AJ77" s="246"/>
      <c r="AK77" s="246"/>
      <c r="AU77" s="246"/>
    </row>
    <row r="78" spans="36:47" x14ac:dyDescent="0.2">
      <c r="AJ78" s="246"/>
      <c r="AK78" s="246"/>
      <c r="AU78" s="246"/>
    </row>
    <row r="79" spans="36:47" x14ac:dyDescent="0.2">
      <c r="AJ79" s="246"/>
      <c r="AK79" s="246"/>
      <c r="AU79" s="246"/>
    </row>
    <row r="80" spans="36:47" x14ac:dyDescent="0.2">
      <c r="AJ80" s="246"/>
      <c r="AK80" s="246"/>
      <c r="AU80" s="246"/>
    </row>
    <row r="81" spans="36:47" x14ac:dyDescent="0.2">
      <c r="AJ81" s="246"/>
      <c r="AK81" s="246"/>
      <c r="AU81" s="246"/>
    </row>
    <row r="82" spans="36:47" x14ac:dyDescent="0.2">
      <c r="AJ82" s="246"/>
      <c r="AK82" s="246"/>
      <c r="AU82" s="246"/>
    </row>
    <row r="83" spans="36:47" x14ac:dyDescent="0.2">
      <c r="AJ83" s="246"/>
      <c r="AK83" s="246"/>
      <c r="AU83" s="246"/>
    </row>
    <row r="84" spans="36:47" x14ac:dyDescent="0.2">
      <c r="AJ84" s="246"/>
      <c r="AK84" s="246"/>
      <c r="AU84" s="246"/>
    </row>
    <row r="85" spans="36:47" x14ac:dyDescent="0.2">
      <c r="AJ85" s="246"/>
      <c r="AK85" s="246"/>
      <c r="AU85" s="246"/>
    </row>
    <row r="86" spans="36:47" x14ac:dyDescent="0.2">
      <c r="AJ86" s="246"/>
      <c r="AK86" s="246"/>
      <c r="AU86" s="246"/>
    </row>
    <row r="87" spans="36:47" x14ac:dyDescent="0.2">
      <c r="AJ87" s="246"/>
      <c r="AK87" s="246"/>
      <c r="AU87" s="246"/>
    </row>
    <row r="88" spans="36:47" x14ac:dyDescent="0.2">
      <c r="AJ88" s="246"/>
      <c r="AK88" s="246"/>
      <c r="AU88" s="246"/>
    </row>
    <row r="89" spans="36:47" x14ac:dyDescent="0.2">
      <c r="AJ89" s="246"/>
      <c r="AK89" s="246"/>
      <c r="AU89" s="246"/>
    </row>
    <row r="90" spans="36:47" x14ac:dyDescent="0.2">
      <c r="AJ90" s="246"/>
      <c r="AK90" s="246"/>
      <c r="AU90" s="246"/>
    </row>
    <row r="91" spans="36:47" x14ac:dyDescent="0.2">
      <c r="AJ91" s="246"/>
      <c r="AK91" s="246"/>
      <c r="AU91" s="246"/>
    </row>
    <row r="92" spans="36:47" x14ac:dyDescent="0.2">
      <c r="AJ92" s="246"/>
      <c r="AK92" s="246"/>
      <c r="AU92" s="246"/>
    </row>
    <row r="93" spans="36:47" x14ac:dyDescent="0.2">
      <c r="AJ93" s="246"/>
      <c r="AK93" s="246"/>
      <c r="AU93" s="246"/>
    </row>
    <row r="94" spans="36:47" x14ac:dyDescent="0.2">
      <c r="AJ94" s="246"/>
      <c r="AK94" s="246"/>
      <c r="AU94" s="246"/>
    </row>
    <row r="95" spans="36:47" x14ac:dyDescent="0.2">
      <c r="AJ95" s="246"/>
      <c r="AK95" s="246"/>
      <c r="AU95" s="246"/>
    </row>
    <row r="96" spans="36:47" x14ac:dyDescent="0.2">
      <c r="AJ96" s="246"/>
      <c r="AK96" s="246"/>
      <c r="AU96" s="246"/>
    </row>
    <row r="97" spans="36:47" x14ac:dyDescent="0.2">
      <c r="AJ97" s="246"/>
      <c r="AK97" s="246"/>
      <c r="AU97" s="246"/>
    </row>
    <row r="98" spans="36:47" x14ac:dyDescent="0.2">
      <c r="AJ98" s="246"/>
      <c r="AK98" s="246"/>
      <c r="AU98" s="246"/>
    </row>
    <row r="99" spans="36:47" x14ac:dyDescent="0.2">
      <c r="AJ99" s="246"/>
      <c r="AK99" s="246"/>
      <c r="AU99" s="246"/>
    </row>
    <row r="100" spans="36:47" x14ac:dyDescent="0.2">
      <c r="AJ100" s="246"/>
      <c r="AK100" s="246"/>
      <c r="AU100" s="246"/>
    </row>
    <row r="101" spans="36:47" x14ac:dyDescent="0.2">
      <c r="AJ101" s="246"/>
      <c r="AK101" s="246"/>
      <c r="AU101" s="246"/>
    </row>
    <row r="102" spans="36:47" x14ac:dyDescent="0.2">
      <c r="AJ102" s="246"/>
      <c r="AK102" s="246"/>
      <c r="AU102" s="246"/>
    </row>
  </sheetData>
  <protectedRanges>
    <protectedRange sqref="D41" name="Range1"/>
  </protectedRanges>
  <mergeCells count="77">
    <mergeCell ref="D2:E2"/>
    <mergeCell ref="H2:J2"/>
    <mergeCell ref="K2:L2"/>
    <mergeCell ref="D3:E3"/>
    <mergeCell ref="H3:J3"/>
    <mergeCell ref="K3:L3"/>
    <mergeCell ref="D4:E4"/>
    <mergeCell ref="F4:G4"/>
    <mergeCell ref="H4:J4"/>
    <mergeCell ref="K4:L4"/>
    <mergeCell ref="D5:E5"/>
    <mergeCell ref="F5:G5"/>
    <mergeCell ref="H5:J5"/>
    <mergeCell ref="K5:L5"/>
    <mergeCell ref="A8:A10"/>
    <mergeCell ref="B8:B10"/>
    <mergeCell ref="C8:C10"/>
    <mergeCell ref="D8:D10"/>
    <mergeCell ref="E8:E10"/>
    <mergeCell ref="L8:L10"/>
    <mergeCell ref="D6:E6"/>
    <mergeCell ref="F6:G6"/>
    <mergeCell ref="H6:J6"/>
    <mergeCell ref="K6:L6"/>
    <mergeCell ref="F8:F10"/>
    <mergeCell ref="G8:G10"/>
    <mergeCell ref="H8:H10"/>
    <mergeCell ref="I8:I10"/>
    <mergeCell ref="J8:J10"/>
    <mergeCell ref="K8:K10"/>
    <mergeCell ref="AH8:AH10"/>
    <mergeCell ref="AI8:AI10"/>
    <mergeCell ref="M9:O9"/>
    <mergeCell ref="P9:P10"/>
    <mergeCell ref="Q9:Q10"/>
    <mergeCell ref="R9:R10"/>
    <mergeCell ref="AU8:AU10"/>
    <mergeCell ref="AV8:AV10"/>
    <mergeCell ref="AJ8:AJ10"/>
    <mergeCell ref="AK8:AK10"/>
    <mergeCell ref="AL8:AL10"/>
    <mergeCell ref="AM8:AM10"/>
    <mergeCell ref="AN8:AN10"/>
    <mergeCell ref="AO8:AO10"/>
    <mergeCell ref="AR12:AR19"/>
    <mergeCell ref="AS12:AS19"/>
    <mergeCell ref="S9:S10"/>
    <mergeCell ref="T9:T10"/>
    <mergeCell ref="U9:U10"/>
    <mergeCell ref="V9:V10"/>
    <mergeCell ref="W9:W10"/>
    <mergeCell ref="Y9:Y10"/>
    <mergeCell ref="AP8:AP10"/>
    <mergeCell ref="AQ8:AQ10"/>
    <mergeCell ref="AR8:AR10"/>
    <mergeCell ref="AS8:AS10"/>
    <mergeCell ref="M8:U8"/>
    <mergeCell ref="V8:Y8"/>
    <mergeCell ref="Z8:Z10"/>
    <mergeCell ref="AA8:AG8"/>
    <mergeCell ref="A43:D43"/>
    <mergeCell ref="A11:D11"/>
    <mergeCell ref="A12:A19"/>
    <mergeCell ref="B12:B19"/>
    <mergeCell ref="D12:D19"/>
    <mergeCell ref="A24:D24"/>
    <mergeCell ref="A27:D27"/>
    <mergeCell ref="A29:D29"/>
    <mergeCell ref="A32:D32"/>
    <mergeCell ref="A37:D37"/>
    <mergeCell ref="A46:D46"/>
    <mergeCell ref="AU46:AV46"/>
    <mergeCell ref="A47:A54"/>
    <mergeCell ref="B47:B54"/>
    <mergeCell ref="D47:D54"/>
    <mergeCell ref="AR47:AR54"/>
    <mergeCell ref="AS47:AS54"/>
  </mergeCells>
  <phoneticPr fontId="48" type="noConversion"/>
  <conditionalFormatting sqref="AJ7:AJ19">
    <cfRule type="cellIs" dxfId="24" priority="21" stopIfTrue="1" operator="lessThan">
      <formula>0.2</formula>
    </cfRule>
  </conditionalFormatting>
  <conditionalFormatting sqref="AJ12:AJ19">
    <cfRule type="cellIs" dxfId="23" priority="20" stopIfTrue="1" operator="lessThan">
      <formula>0.15</formula>
    </cfRule>
  </conditionalFormatting>
  <conditionalFormatting sqref="AJ24:AJ25">
    <cfRule type="cellIs" dxfId="22" priority="18" stopIfTrue="1" operator="lessThan">
      <formula>0.2</formula>
    </cfRule>
  </conditionalFormatting>
  <conditionalFormatting sqref="AJ25">
    <cfRule type="cellIs" dxfId="21" priority="17" stopIfTrue="1" operator="lessThan">
      <formula>0.15</formula>
    </cfRule>
  </conditionalFormatting>
  <conditionalFormatting sqref="AJ27:AJ30">
    <cfRule type="cellIs" dxfId="20" priority="15" stopIfTrue="1" operator="lessThan">
      <formula>0.2</formula>
    </cfRule>
  </conditionalFormatting>
  <conditionalFormatting sqref="AJ28 AJ30">
    <cfRule type="cellIs" dxfId="19" priority="14" stopIfTrue="1" operator="lessThan">
      <formula>0.15</formula>
    </cfRule>
  </conditionalFormatting>
  <conditionalFormatting sqref="AJ32:AJ34">
    <cfRule type="cellIs" dxfId="18" priority="12" stopIfTrue="1" operator="lessThan">
      <formula>0.2</formula>
    </cfRule>
  </conditionalFormatting>
  <conditionalFormatting sqref="AJ33:AJ34">
    <cfRule type="cellIs" dxfId="17" priority="11" stopIfTrue="1" operator="lessThan">
      <formula>0.15</formula>
    </cfRule>
  </conditionalFormatting>
  <conditionalFormatting sqref="AJ37:AJ41">
    <cfRule type="cellIs" dxfId="16" priority="8" stopIfTrue="1" operator="lessThan">
      <formula>0.2</formula>
    </cfRule>
  </conditionalFormatting>
  <conditionalFormatting sqref="AJ38:AJ41">
    <cfRule type="cellIs" dxfId="15" priority="7" stopIfTrue="1" operator="lessThan">
      <formula>0.15</formula>
    </cfRule>
  </conditionalFormatting>
  <conditionalFormatting sqref="AJ43:AJ44">
    <cfRule type="cellIs" dxfId="14" priority="5" stopIfTrue="1" operator="lessThan">
      <formula>0.2</formula>
    </cfRule>
  </conditionalFormatting>
  <conditionalFormatting sqref="AJ44">
    <cfRule type="cellIs" dxfId="13" priority="4" stopIfTrue="1" operator="lessThan">
      <formula>0.15</formula>
    </cfRule>
  </conditionalFormatting>
  <conditionalFormatting sqref="AJ46:AJ54">
    <cfRule type="cellIs" dxfId="12" priority="2" stopIfTrue="1" operator="lessThan">
      <formula>0.2</formula>
    </cfRule>
  </conditionalFormatting>
  <conditionalFormatting sqref="AJ47:AJ54">
    <cfRule type="cellIs" dxfId="11" priority="1" stopIfTrue="1" operator="lessThan">
      <formula>0.15</formula>
    </cfRule>
  </conditionalFormatting>
  <conditionalFormatting sqref="AJ103:AJ65329">
    <cfRule type="cellIs" dxfId="10" priority="24" stopIfTrue="1" operator="lessThan">
      <formula>0.2</formula>
    </cfRule>
  </conditionalFormatting>
  <conditionalFormatting sqref="AK8:AK10">
    <cfRule type="cellIs" dxfId="9" priority="23" stopIfTrue="1" operator="lessThan">
      <formula>0.2</formula>
    </cfRule>
  </conditionalFormatting>
  <conditionalFormatting sqref="AM12:AM19">
    <cfRule type="cellIs" dxfId="8" priority="22" stopIfTrue="1" operator="equal">
      <formula>0.6</formula>
    </cfRule>
  </conditionalFormatting>
  <conditionalFormatting sqref="AM25">
    <cfRule type="cellIs" dxfId="7" priority="19" stopIfTrue="1" operator="equal">
      <formula>0.6</formula>
    </cfRule>
  </conditionalFormatting>
  <conditionalFormatting sqref="AM28 AM30">
    <cfRule type="cellIs" dxfId="6" priority="16" stopIfTrue="1" operator="equal">
      <formula>0.6</formula>
    </cfRule>
  </conditionalFormatting>
  <conditionalFormatting sqref="AM33:AM34">
    <cfRule type="cellIs" dxfId="5" priority="13" stopIfTrue="1" operator="equal">
      <formula>0.6</formula>
    </cfRule>
  </conditionalFormatting>
  <conditionalFormatting sqref="AM38:AM41">
    <cfRule type="cellIs" dxfId="4" priority="9" stopIfTrue="1" operator="equal">
      <formula>0.6</formula>
    </cfRule>
  </conditionalFormatting>
  <conditionalFormatting sqref="AM44">
    <cfRule type="cellIs" dxfId="3" priority="6" stopIfTrue="1" operator="equal">
      <formula>0.6</formula>
    </cfRule>
  </conditionalFormatting>
  <conditionalFormatting sqref="AM47:AM54">
    <cfRule type="cellIs" dxfId="2" priority="3" stopIfTrue="1" operator="equal">
      <formula>0.6</formula>
    </cfRule>
  </conditionalFormatting>
  <conditionalFormatting sqref="AU8:AU10">
    <cfRule type="cellIs" dxfId="1" priority="10" stopIfTrue="1" operator="lessThan">
      <formula>0.2</formula>
    </cfRule>
  </conditionalFormatting>
  <dataValidations count="7">
    <dataValidation type="list" allowBlank="1" showInputMessage="1" showErrorMessage="1" sqref="G2" xr:uid="{0A588829-9CA3-4DFD-A5CE-4EC71C31CA53}">
      <formula1>$EC$4:$ED$4</formula1>
    </dataValidation>
    <dataValidation type="list" allowBlank="1" showInputMessage="1" showErrorMessage="1" sqref="B6" xr:uid="{650F5F3A-7D48-45B3-9D9F-5711FFF21249}">
      <formula1>$EH$5:$EI$5</formula1>
    </dataValidation>
    <dataValidation type="list" allowBlank="1" showInputMessage="1" showErrorMessage="1" sqref="K5" xr:uid="{54662A75-03E3-428D-A49C-C2A4F32370A3}">
      <formula1>$EJ$5:$EK$5</formula1>
    </dataValidation>
    <dataValidation type="list" allowBlank="1" showInputMessage="1" showErrorMessage="1" sqref="F3:G3" xr:uid="{CAE2B9C1-A788-404B-BEA4-3F3C25E94347}">
      <formula1>$EC$5:$EF$5</formula1>
    </dataValidation>
    <dataValidation type="list" allowBlank="1" showInputMessage="1" showErrorMessage="1" sqref="B4" xr:uid="{954FDED2-F527-4158-A22D-62A194751255}">
      <formula1>$EF$4:$FT$4</formula1>
    </dataValidation>
    <dataValidation type="list" allowBlank="1" showInputMessage="1" showErrorMessage="1" sqref="B5 K4:L4" xr:uid="{84A28A66-059C-4550-87F6-CBE9AE28626E}">
      <formula1>$EL$5:$EM$5</formula1>
    </dataValidation>
    <dataValidation type="list" allowBlank="1" showInputMessage="1" showErrorMessage="1" sqref="M4" xr:uid="{9C1C4EE4-F883-48CC-9E2D-86F92CE7AB73}">
      <formula1>$EK$5:$EL$5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C1" workbookViewId="0">
      <selection activeCell="F1" sqref="F1:G1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126</v>
      </c>
      <c r="B1" s="45" t="s">
        <v>127</v>
      </c>
      <c r="C1" s="46" t="s">
        <v>41</v>
      </c>
      <c r="D1" s="71" t="s">
        <v>3</v>
      </c>
      <c r="E1" s="38" t="s">
        <v>20</v>
      </c>
      <c r="F1" s="38" t="s">
        <v>71</v>
      </c>
      <c r="G1" s="38" t="s">
        <v>720</v>
      </c>
      <c r="H1" s="38" t="s">
        <v>52</v>
      </c>
      <c r="I1" s="38" t="s">
        <v>501</v>
      </c>
      <c r="J1" s="38" t="s">
        <v>491</v>
      </c>
      <c r="K1" s="38" t="s">
        <v>53</v>
      </c>
    </row>
    <row r="2" spans="1:11" x14ac:dyDescent="0.25">
      <c r="A2" s="40" t="s">
        <v>128</v>
      </c>
      <c r="B2" s="40" t="s">
        <v>80</v>
      </c>
      <c r="C2" s="40" t="s">
        <v>113</v>
      </c>
      <c r="F2" s="3" t="s">
        <v>544</v>
      </c>
      <c r="G2" t="s">
        <v>105</v>
      </c>
      <c r="I2" s="3"/>
      <c r="K2" s="3" t="s">
        <v>442</v>
      </c>
    </row>
    <row r="3" spans="1:11" x14ac:dyDescent="0.25">
      <c r="A3" s="40" t="s">
        <v>123</v>
      </c>
      <c r="B3" s="40" t="s">
        <v>81</v>
      </c>
      <c r="C3" s="40" t="s">
        <v>129</v>
      </c>
      <c r="D3" t="s">
        <v>174</v>
      </c>
      <c r="E3" t="s">
        <v>170</v>
      </c>
      <c r="F3" s="3" t="s">
        <v>545</v>
      </c>
      <c r="G3" t="s">
        <v>539</v>
      </c>
      <c r="H3" t="s">
        <v>425</v>
      </c>
      <c r="I3" s="3" t="s">
        <v>553</v>
      </c>
      <c r="J3" s="72" t="s">
        <v>500</v>
      </c>
      <c r="K3" t="s">
        <v>559</v>
      </c>
    </row>
    <row r="4" spans="1:11" x14ac:dyDescent="0.25">
      <c r="A4" s="40" t="s">
        <v>130</v>
      </c>
      <c r="B4" s="40" t="s">
        <v>82</v>
      </c>
      <c r="C4" s="40" t="s">
        <v>114</v>
      </c>
      <c r="D4" t="s">
        <v>171</v>
      </c>
      <c r="E4" t="s">
        <v>169</v>
      </c>
      <c r="F4" s="3" t="s">
        <v>546</v>
      </c>
      <c r="G4" t="s">
        <v>542</v>
      </c>
      <c r="H4" t="s">
        <v>426</v>
      </c>
      <c r="I4" s="3" t="s">
        <v>502</v>
      </c>
      <c r="J4" s="72" t="s">
        <v>494</v>
      </c>
      <c r="K4" t="s">
        <v>560</v>
      </c>
    </row>
    <row r="5" spans="1:11" x14ac:dyDescent="0.25">
      <c r="A5" s="40" t="s">
        <v>131</v>
      </c>
      <c r="B5" s="40" t="s">
        <v>83</v>
      </c>
      <c r="C5" s="40" t="s">
        <v>83</v>
      </c>
      <c r="D5" s="3" t="s">
        <v>175</v>
      </c>
      <c r="E5" t="s">
        <v>485</v>
      </c>
      <c r="F5" s="3" t="s">
        <v>547</v>
      </c>
      <c r="G5" t="s">
        <v>537</v>
      </c>
      <c r="H5" t="s">
        <v>427</v>
      </c>
      <c r="I5" s="3" t="s">
        <v>554</v>
      </c>
      <c r="J5" s="72" t="s">
        <v>499</v>
      </c>
      <c r="K5" t="s">
        <v>561</v>
      </c>
    </row>
    <row r="6" spans="1:11" x14ac:dyDescent="0.25">
      <c r="A6" s="40" t="s">
        <v>132</v>
      </c>
      <c r="B6" s="40" t="s">
        <v>84</v>
      </c>
      <c r="C6" s="40" t="s">
        <v>115</v>
      </c>
      <c r="D6" s="3" t="s">
        <v>176</v>
      </c>
      <c r="E6" t="s">
        <v>658</v>
      </c>
      <c r="F6" s="3" t="s">
        <v>548</v>
      </c>
      <c r="G6" t="s">
        <v>541</v>
      </c>
      <c r="H6" t="s">
        <v>428</v>
      </c>
      <c r="I6" t="s">
        <v>503</v>
      </c>
      <c r="J6" s="72" t="s">
        <v>497</v>
      </c>
      <c r="K6" t="s">
        <v>562</v>
      </c>
    </row>
    <row r="7" spans="1:11" x14ac:dyDescent="0.25">
      <c r="A7" s="40" t="s">
        <v>133</v>
      </c>
      <c r="B7" s="40" t="s">
        <v>85</v>
      </c>
      <c r="C7" s="40" t="s">
        <v>116</v>
      </c>
      <c r="D7" t="s">
        <v>177</v>
      </c>
      <c r="E7" t="s">
        <v>168</v>
      </c>
      <c r="F7" s="3" t="s">
        <v>549</v>
      </c>
      <c r="G7" t="s">
        <v>540</v>
      </c>
      <c r="H7" t="s">
        <v>429</v>
      </c>
      <c r="I7" t="s">
        <v>504</v>
      </c>
      <c r="J7" s="72" t="s">
        <v>533</v>
      </c>
      <c r="K7" t="s">
        <v>563</v>
      </c>
    </row>
    <row r="8" spans="1:11" x14ac:dyDescent="0.25">
      <c r="A8" s="40" t="s">
        <v>134</v>
      </c>
      <c r="B8" s="40" t="s">
        <v>86</v>
      </c>
      <c r="C8" s="40" t="s">
        <v>118</v>
      </c>
      <c r="D8" t="s">
        <v>354</v>
      </c>
      <c r="E8" t="s">
        <v>167</v>
      </c>
      <c r="F8" s="3" t="s">
        <v>550</v>
      </c>
      <c r="G8" t="s">
        <v>543</v>
      </c>
      <c r="H8" t="s">
        <v>430</v>
      </c>
      <c r="I8" t="s">
        <v>505</v>
      </c>
      <c r="J8" s="72" t="s">
        <v>534</v>
      </c>
      <c r="K8" t="s">
        <v>564</v>
      </c>
    </row>
    <row r="9" spans="1:11" x14ac:dyDescent="0.25">
      <c r="A9" s="40" t="s">
        <v>135</v>
      </c>
      <c r="B9" s="40" t="s">
        <v>87</v>
      </c>
      <c r="C9" s="40" t="s">
        <v>119</v>
      </c>
      <c r="D9" t="s">
        <v>178</v>
      </c>
      <c r="E9" t="s">
        <v>166</v>
      </c>
      <c r="F9" s="3" t="s">
        <v>551</v>
      </c>
      <c r="G9" t="s">
        <v>538</v>
      </c>
      <c r="H9" t="s">
        <v>431</v>
      </c>
      <c r="I9" t="s">
        <v>506</v>
      </c>
      <c r="J9" s="72" t="s">
        <v>509</v>
      </c>
      <c r="K9" t="s">
        <v>565</v>
      </c>
    </row>
    <row r="10" spans="1:11" x14ac:dyDescent="0.25">
      <c r="A10" s="40" t="s">
        <v>136</v>
      </c>
      <c r="B10" s="40" t="s">
        <v>88</v>
      </c>
      <c r="C10" s="40" t="s">
        <v>120</v>
      </c>
      <c r="D10" t="s">
        <v>355</v>
      </c>
      <c r="E10" t="s">
        <v>165</v>
      </c>
      <c r="F10" s="3" t="s">
        <v>552</v>
      </c>
      <c r="G10" t="s">
        <v>104</v>
      </c>
      <c r="H10" t="s">
        <v>432</v>
      </c>
      <c r="I10" t="s">
        <v>507</v>
      </c>
      <c r="J10" s="72" t="s">
        <v>496</v>
      </c>
      <c r="K10" t="s">
        <v>566</v>
      </c>
    </row>
    <row r="11" spans="1:11" x14ac:dyDescent="0.25">
      <c r="A11" s="40" t="s">
        <v>521</v>
      </c>
      <c r="B11" s="40" t="s">
        <v>522</v>
      </c>
      <c r="C11" s="40" t="s">
        <v>120</v>
      </c>
      <c r="D11" t="s">
        <v>179</v>
      </c>
      <c r="E11" t="s">
        <v>164</v>
      </c>
      <c r="H11" t="s">
        <v>530</v>
      </c>
      <c r="I11" t="s">
        <v>508</v>
      </c>
      <c r="J11" s="72" t="s">
        <v>498</v>
      </c>
      <c r="K11" t="s">
        <v>567</v>
      </c>
    </row>
    <row r="12" spans="1:11" x14ac:dyDescent="0.25">
      <c r="A12" s="40" t="s">
        <v>151</v>
      </c>
      <c r="B12" s="40" t="s">
        <v>152</v>
      </c>
      <c r="C12" s="40" t="s">
        <v>153</v>
      </c>
      <c r="D12" t="s">
        <v>180</v>
      </c>
      <c r="E12" t="s">
        <v>163</v>
      </c>
      <c r="H12" t="s">
        <v>531</v>
      </c>
      <c r="I12" t="s">
        <v>555</v>
      </c>
      <c r="J12" s="72" t="s">
        <v>492</v>
      </c>
      <c r="K12" t="s">
        <v>568</v>
      </c>
    </row>
    <row r="13" spans="1:11" x14ac:dyDescent="0.25">
      <c r="A13" s="40" t="s">
        <v>154</v>
      </c>
      <c r="B13" s="40" t="s">
        <v>155</v>
      </c>
      <c r="C13" s="40" t="s">
        <v>153</v>
      </c>
      <c r="D13" t="s">
        <v>356</v>
      </c>
      <c r="E13" t="s">
        <v>511</v>
      </c>
      <c r="H13" t="s">
        <v>532</v>
      </c>
      <c r="J13" s="72" t="s">
        <v>495</v>
      </c>
      <c r="K13" t="s">
        <v>437</v>
      </c>
    </row>
    <row r="14" spans="1:11" x14ac:dyDescent="0.25">
      <c r="A14" s="40" t="s">
        <v>158</v>
      </c>
      <c r="B14" s="40" t="s">
        <v>159</v>
      </c>
      <c r="C14" s="40" t="s">
        <v>153</v>
      </c>
      <c r="D14" t="s">
        <v>172</v>
      </c>
      <c r="E14" t="s">
        <v>512</v>
      </c>
      <c r="J14" s="72" t="s">
        <v>60</v>
      </c>
      <c r="K14" t="s">
        <v>569</v>
      </c>
    </row>
    <row r="15" spans="1:11" x14ac:dyDescent="0.25">
      <c r="A15" s="40" t="s">
        <v>156</v>
      </c>
      <c r="B15" s="40" t="s">
        <v>157</v>
      </c>
      <c r="C15" s="40" t="s">
        <v>153</v>
      </c>
      <c r="D15" t="s">
        <v>357</v>
      </c>
      <c r="E15" t="s">
        <v>513</v>
      </c>
      <c r="J15" t="s">
        <v>493</v>
      </c>
      <c r="K15" t="s">
        <v>570</v>
      </c>
    </row>
    <row r="16" spans="1:11" x14ac:dyDescent="0.25">
      <c r="A16" s="40" t="s">
        <v>137</v>
      </c>
      <c r="B16" s="40" t="s">
        <v>89</v>
      </c>
      <c r="C16" s="40" t="s">
        <v>89</v>
      </c>
      <c r="D16" t="s">
        <v>358</v>
      </c>
      <c r="E16" t="s">
        <v>162</v>
      </c>
      <c r="J16" t="s">
        <v>535</v>
      </c>
      <c r="K16" t="s">
        <v>433</v>
      </c>
    </row>
    <row r="17" spans="1:11" x14ac:dyDescent="0.25">
      <c r="A17" s="40" t="s">
        <v>138</v>
      </c>
      <c r="B17" s="40" t="s">
        <v>90</v>
      </c>
      <c r="C17" s="40" t="s">
        <v>90</v>
      </c>
      <c r="D17" t="s">
        <v>181</v>
      </c>
      <c r="E17" t="s">
        <v>482</v>
      </c>
      <c r="K17" t="s">
        <v>571</v>
      </c>
    </row>
    <row r="18" spans="1:11" x14ac:dyDescent="0.25">
      <c r="A18" s="40" t="s">
        <v>139</v>
      </c>
      <c r="B18" s="40" t="s">
        <v>91</v>
      </c>
      <c r="C18" s="40" t="s">
        <v>90</v>
      </c>
      <c r="D18" t="s">
        <v>443</v>
      </c>
      <c r="E18" t="s">
        <v>161</v>
      </c>
      <c r="K18" t="s">
        <v>435</v>
      </c>
    </row>
    <row r="19" spans="1:11" x14ac:dyDescent="0.25">
      <c r="A19" s="40" t="s">
        <v>523</v>
      </c>
      <c r="B19" s="40" t="s">
        <v>524</v>
      </c>
      <c r="C19" s="40" t="s">
        <v>90</v>
      </c>
      <c r="D19" t="s">
        <v>182</v>
      </c>
      <c r="E19" t="s">
        <v>514</v>
      </c>
      <c r="K19" t="s">
        <v>572</v>
      </c>
    </row>
    <row r="20" spans="1:11" x14ac:dyDescent="0.25">
      <c r="A20" s="40" t="s">
        <v>140</v>
      </c>
      <c r="B20" s="40" t="s">
        <v>92</v>
      </c>
      <c r="C20" s="40" t="s">
        <v>92</v>
      </c>
      <c r="D20" t="s">
        <v>359</v>
      </c>
      <c r="E20" t="s">
        <v>481</v>
      </c>
      <c r="F20" s="3"/>
      <c r="G20" s="3"/>
      <c r="K20" t="s">
        <v>573</v>
      </c>
    </row>
    <row r="21" spans="1:11" x14ac:dyDescent="0.25">
      <c r="A21" s="40" t="s">
        <v>141</v>
      </c>
      <c r="B21" s="40" t="s">
        <v>93</v>
      </c>
      <c r="C21" s="40" t="s">
        <v>121</v>
      </c>
      <c r="D21" t="s">
        <v>183</v>
      </c>
      <c r="E21" t="s">
        <v>515</v>
      </c>
      <c r="F21" s="3"/>
      <c r="G21" s="3"/>
      <c r="K21" t="s">
        <v>574</v>
      </c>
    </row>
    <row r="22" spans="1:11" x14ac:dyDescent="0.25">
      <c r="A22" s="40" t="s">
        <v>142</v>
      </c>
      <c r="B22" s="40" t="s">
        <v>94</v>
      </c>
      <c r="C22" s="40" t="s">
        <v>121</v>
      </c>
      <c r="D22" t="s">
        <v>184</v>
      </c>
      <c r="E22" t="s">
        <v>516</v>
      </c>
      <c r="K22" t="s">
        <v>575</v>
      </c>
    </row>
    <row r="23" spans="1:11" x14ac:dyDescent="0.25">
      <c r="A23" s="40" t="s">
        <v>143</v>
      </c>
      <c r="B23" s="40" t="s">
        <v>95</v>
      </c>
      <c r="C23" s="40" t="s">
        <v>121</v>
      </c>
      <c r="D23" t="s">
        <v>185</v>
      </c>
      <c r="E23" t="s">
        <v>517</v>
      </c>
      <c r="K23" t="s">
        <v>576</v>
      </c>
    </row>
    <row r="24" spans="1:11" x14ac:dyDescent="0.25">
      <c r="A24" s="40" t="s">
        <v>144</v>
      </c>
      <c r="B24" s="40" t="s">
        <v>96</v>
      </c>
      <c r="C24" s="40" t="s">
        <v>121</v>
      </c>
      <c r="D24" t="s">
        <v>186</v>
      </c>
      <c r="E24" t="s">
        <v>483</v>
      </c>
      <c r="K24" t="s">
        <v>434</v>
      </c>
    </row>
    <row r="25" spans="1:11" x14ac:dyDescent="0.25">
      <c r="A25" s="40" t="s">
        <v>145</v>
      </c>
      <c r="B25" s="40" t="s">
        <v>97</v>
      </c>
      <c r="C25" s="40" t="s">
        <v>125</v>
      </c>
      <c r="D25" s="3" t="s">
        <v>360</v>
      </c>
      <c r="E25" t="s">
        <v>484</v>
      </c>
      <c r="K25" t="s">
        <v>438</v>
      </c>
    </row>
    <row r="26" spans="1:11" x14ac:dyDescent="0.25">
      <c r="A26" s="40" t="s">
        <v>147</v>
      </c>
      <c r="B26" s="40" t="s">
        <v>98</v>
      </c>
      <c r="C26" s="40" t="s">
        <v>117</v>
      </c>
      <c r="D26" t="s">
        <v>187</v>
      </c>
      <c r="E26" t="s">
        <v>160</v>
      </c>
      <c r="K26" t="s">
        <v>436</v>
      </c>
    </row>
    <row r="27" spans="1:11" x14ac:dyDescent="0.25">
      <c r="A27" s="40" t="s">
        <v>148</v>
      </c>
      <c r="B27" s="40" t="s">
        <v>99</v>
      </c>
      <c r="C27" s="40" t="s">
        <v>124</v>
      </c>
      <c r="D27" t="s">
        <v>444</v>
      </c>
      <c r="K27" t="s">
        <v>577</v>
      </c>
    </row>
    <row r="28" spans="1:11" x14ac:dyDescent="0.25">
      <c r="A28" s="40" t="s">
        <v>525</v>
      </c>
      <c r="B28" s="40" t="s">
        <v>526</v>
      </c>
      <c r="C28" s="40" t="s">
        <v>527</v>
      </c>
      <c r="D28" t="s">
        <v>188</v>
      </c>
      <c r="K28" t="s">
        <v>578</v>
      </c>
    </row>
    <row r="29" spans="1:11" x14ac:dyDescent="0.25">
      <c r="A29" s="40" t="s">
        <v>149</v>
      </c>
      <c r="B29" s="40" t="s">
        <v>100</v>
      </c>
      <c r="C29" s="40" t="s">
        <v>150</v>
      </c>
      <c r="D29" t="s">
        <v>445</v>
      </c>
      <c r="K29" t="s">
        <v>579</v>
      </c>
    </row>
    <row r="30" spans="1:11" x14ac:dyDescent="0.25">
      <c r="A30" s="40" t="s">
        <v>528</v>
      </c>
      <c r="B30" s="40" t="s">
        <v>529</v>
      </c>
      <c r="C30" s="40" t="s">
        <v>150</v>
      </c>
      <c r="D30" t="s">
        <v>189</v>
      </c>
      <c r="K30" t="s">
        <v>580</v>
      </c>
    </row>
    <row r="31" spans="1:11" x14ac:dyDescent="0.25">
      <c r="A31" s="40"/>
      <c r="B31" s="40"/>
      <c r="C31" s="40"/>
      <c r="D31" t="s">
        <v>446</v>
      </c>
      <c r="K31" t="s">
        <v>581</v>
      </c>
    </row>
    <row r="32" spans="1:11" x14ac:dyDescent="0.25">
      <c r="A32" s="40"/>
      <c r="B32" s="40"/>
      <c r="C32" s="40"/>
      <c r="D32" t="s">
        <v>173</v>
      </c>
      <c r="K32" t="s">
        <v>582</v>
      </c>
    </row>
    <row r="33" spans="1:11" x14ac:dyDescent="0.25">
      <c r="A33" s="40"/>
      <c r="B33" s="40"/>
      <c r="C33" s="40"/>
      <c r="D33" t="s">
        <v>190</v>
      </c>
      <c r="K33" t="s">
        <v>439</v>
      </c>
    </row>
    <row r="34" spans="1:11" x14ac:dyDescent="0.25">
      <c r="A34" s="40"/>
      <c r="B34" s="40"/>
      <c r="C34" s="40"/>
      <c r="D34" s="3" t="s">
        <v>447</v>
      </c>
      <c r="K34" t="s">
        <v>583</v>
      </c>
    </row>
    <row r="35" spans="1:11" x14ac:dyDescent="0.25">
      <c r="A35" s="40"/>
      <c r="B35" s="40"/>
      <c r="C35" s="40"/>
      <c r="D35" t="s">
        <v>191</v>
      </c>
      <c r="K35" t="s">
        <v>584</v>
      </c>
    </row>
    <row r="36" spans="1:11" x14ac:dyDescent="0.25">
      <c r="A36" s="40"/>
      <c r="B36" s="40"/>
      <c r="C36" s="40"/>
      <c r="D36" t="s">
        <v>361</v>
      </c>
      <c r="K36" t="s">
        <v>585</v>
      </c>
    </row>
    <row r="37" spans="1:11" x14ac:dyDescent="0.25">
      <c r="A37" s="40"/>
      <c r="B37" s="40"/>
      <c r="C37" s="40"/>
      <c r="D37" t="s">
        <v>192</v>
      </c>
      <c r="K37" t="s">
        <v>586</v>
      </c>
    </row>
    <row r="38" spans="1:11" x14ac:dyDescent="0.25">
      <c r="A38" s="40"/>
      <c r="B38" s="40"/>
      <c r="C38" s="40"/>
      <c r="D38" t="s">
        <v>193</v>
      </c>
      <c r="K38" t="s">
        <v>587</v>
      </c>
    </row>
    <row r="39" spans="1:11" x14ac:dyDescent="0.25">
      <c r="A39" s="40"/>
      <c r="B39" s="40"/>
      <c r="C39" s="40"/>
      <c r="D39" t="s">
        <v>194</v>
      </c>
      <c r="K39" t="s">
        <v>588</v>
      </c>
    </row>
    <row r="40" spans="1:11" x14ac:dyDescent="0.25">
      <c r="A40" s="40"/>
      <c r="B40" s="40"/>
      <c r="C40" s="40"/>
      <c r="D40" t="s">
        <v>448</v>
      </c>
      <c r="K40" t="s">
        <v>589</v>
      </c>
    </row>
    <row r="41" spans="1:11" x14ac:dyDescent="0.25">
      <c r="A41" s="40"/>
      <c r="B41" s="40"/>
      <c r="C41" s="40"/>
      <c r="D41" t="s">
        <v>362</v>
      </c>
      <c r="K41" t="s">
        <v>590</v>
      </c>
    </row>
    <row r="42" spans="1:11" x14ac:dyDescent="0.25">
      <c r="A42" s="40"/>
      <c r="B42" s="40"/>
      <c r="C42" s="40"/>
      <c r="D42" t="s">
        <v>195</v>
      </c>
      <c r="K42" t="s">
        <v>591</v>
      </c>
    </row>
    <row r="43" spans="1:11" x14ac:dyDescent="0.25">
      <c r="A43" s="40"/>
      <c r="B43" s="40"/>
      <c r="C43" s="40"/>
      <c r="D43" t="s">
        <v>196</v>
      </c>
      <c r="K43" t="s">
        <v>592</v>
      </c>
    </row>
    <row r="44" spans="1:11" x14ac:dyDescent="0.25">
      <c r="A44" s="40"/>
      <c r="B44" s="40"/>
      <c r="C44" s="40"/>
      <c r="D44" t="s">
        <v>449</v>
      </c>
      <c r="K44" t="s">
        <v>593</v>
      </c>
    </row>
    <row r="45" spans="1:11" x14ac:dyDescent="0.25">
      <c r="A45" s="40"/>
      <c r="B45" s="40"/>
      <c r="C45" s="40"/>
      <c r="D45" t="s">
        <v>197</v>
      </c>
      <c r="K45" t="s">
        <v>594</v>
      </c>
    </row>
    <row r="46" spans="1:11" x14ac:dyDescent="0.25">
      <c r="A46" s="40"/>
      <c r="B46" s="40"/>
      <c r="C46" s="40"/>
      <c r="D46" t="s">
        <v>363</v>
      </c>
      <c r="K46" t="s">
        <v>595</v>
      </c>
    </row>
    <row r="47" spans="1:11" x14ac:dyDescent="0.25">
      <c r="A47" s="40"/>
      <c r="B47" s="40"/>
      <c r="D47" t="s">
        <v>198</v>
      </c>
      <c r="K47" t="s">
        <v>596</v>
      </c>
    </row>
    <row r="48" spans="1:11" x14ac:dyDescent="0.25">
      <c r="A48" s="40"/>
      <c r="B48" s="40"/>
      <c r="C48" s="40"/>
      <c r="D48" t="s">
        <v>199</v>
      </c>
      <c r="K48" t="s">
        <v>597</v>
      </c>
    </row>
    <row r="49" spans="1:11" x14ac:dyDescent="0.25">
      <c r="A49" s="40"/>
      <c r="B49" s="40"/>
      <c r="C49" s="40"/>
      <c r="D49" t="s">
        <v>200</v>
      </c>
      <c r="K49" t="s">
        <v>598</v>
      </c>
    </row>
    <row r="50" spans="1:11" x14ac:dyDescent="0.25">
      <c r="A50" s="40"/>
      <c r="B50" s="40"/>
      <c r="C50" s="40"/>
      <c r="D50" t="s">
        <v>450</v>
      </c>
      <c r="K50" t="s">
        <v>599</v>
      </c>
    </row>
    <row r="51" spans="1:11" x14ac:dyDescent="0.25">
      <c r="A51" s="40"/>
      <c r="B51" s="40"/>
      <c r="C51" s="40"/>
      <c r="D51" t="s">
        <v>201</v>
      </c>
      <c r="K51" t="s">
        <v>600</v>
      </c>
    </row>
    <row r="52" spans="1:11" x14ac:dyDescent="0.25">
      <c r="A52" s="40"/>
      <c r="B52" s="40"/>
      <c r="C52" s="40"/>
      <c r="D52" t="s">
        <v>364</v>
      </c>
      <c r="K52" t="s">
        <v>601</v>
      </c>
    </row>
    <row r="53" spans="1:11" x14ac:dyDescent="0.25">
      <c r="A53" s="40"/>
      <c r="B53" s="40"/>
      <c r="C53" s="40"/>
      <c r="D53" t="s">
        <v>202</v>
      </c>
      <c r="K53" t="s">
        <v>602</v>
      </c>
    </row>
    <row r="54" spans="1:11" x14ac:dyDescent="0.25">
      <c r="A54" s="40"/>
      <c r="B54" s="40"/>
      <c r="C54" s="40"/>
      <c r="D54" t="s">
        <v>365</v>
      </c>
      <c r="K54" t="s">
        <v>603</v>
      </c>
    </row>
    <row r="55" spans="1:11" x14ac:dyDescent="0.25">
      <c r="A55" s="40"/>
      <c r="B55" s="40"/>
      <c r="C55" s="40"/>
      <c r="D55" t="s">
        <v>451</v>
      </c>
      <c r="K55" t="s">
        <v>604</v>
      </c>
    </row>
    <row r="56" spans="1:11" x14ac:dyDescent="0.25">
      <c r="A56" s="40"/>
      <c r="B56" s="40"/>
      <c r="C56" s="40"/>
      <c r="D56" s="3" t="s">
        <v>366</v>
      </c>
      <c r="K56" t="s">
        <v>605</v>
      </c>
    </row>
    <row r="57" spans="1:11" x14ac:dyDescent="0.25">
      <c r="A57" s="40"/>
      <c r="B57" s="40"/>
      <c r="C57" s="40"/>
      <c r="D57" t="s">
        <v>367</v>
      </c>
      <c r="K57" t="s">
        <v>606</v>
      </c>
    </row>
    <row r="58" spans="1:11" x14ac:dyDescent="0.25">
      <c r="A58" s="40"/>
      <c r="B58" s="40"/>
      <c r="C58" s="40"/>
      <c r="D58" t="s">
        <v>203</v>
      </c>
      <c r="K58" t="s">
        <v>607</v>
      </c>
    </row>
    <row r="59" spans="1:11" x14ac:dyDescent="0.25">
      <c r="A59" s="40"/>
      <c r="B59" s="40"/>
      <c r="C59" s="40"/>
      <c r="D59" t="s">
        <v>368</v>
      </c>
      <c r="K59" t="s">
        <v>608</v>
      </c>
    </row>
    <row r="60" spans="1:11" x14ac:dyDescent="0.25">
      <c r="A60" s="40"/>
      <c r="B60" s="40"/>
      <c r="C60" s="40"/>
      <c r="D60" t="s">
        <v>369</v>
      </c>
      <c r="K60" t="s">
        <v>609</v>
      </c>
    </row>
    <row r="61" spans="1:11" x14ac:dyDescent="0.25">
      <c r="A61" s="40"/>
      <c r="B61" s="40"/>
      <c r="C61" s="40"/>
      <c r="D61" t="s">
        <v>204</v>
      </c>
      <c r="K61" t="s">
        <v>610</v>
      </c>
    </row>
    <row r="62" spans="1:11" x14ac:dyDescent="0.25">
      <c r="A62" s="40"/>
      <c r="B62" s="40"/>
      <c r="C62" s="40"/>
      <c r="D62" s="3" t="s">
        <v>205</v>
      </c>
      <c r="K62" t="s">
        <v>611</v>
      </c>
    </row>
    <row r="63" spans="1:11" x14ac:dyDescent="0.25">
      <c r="A63" s="40"/>
      <c r="B63" s="40"/>
      <c r="C63" s="40"/>
      <c r="D63" t="s">
        <v>206</v>
      </c>
      <c r="K63" t="s">
        <v>612</v>
      </c>
    </row>
    <row r="64" spans="1:11" x14ac:dyDescent="0.25">
      <c r="A64" s="40"/>
      <c r="B64" s="40"/>
      <c r="C64" s="40"/>
      <c r="D64" t="s">
        <v>207</v>
      </c>
      <c r="K64" t="s">
        <v>613</v>
      </c>
    </row>
    <row r="65" spans="1:11" x14ac:dyDescent="0.25">
      <c r="A65" s="40"/>
      <c r="B65" s="40"/>
      <c r="C65" s="40"/>
      <c r="D65" t="s">
        <v>208</v>
      </c>
      <c r="K65" t="s">
        <v>614</v>
      </c>
    </row>
    <row r="66" spans="1:11" x14ac:dyDescent="0.25">
      <c r="A66" s="40"/>
      <c r="B66" s="40"/>
      <c r="C66" s="40"/>
      <c r="D66" t="s">
        <v>209</v>
      </c>
      <c r="K66" t="s">
        <v>615</v>
      </c>
    </row>
    <row r="67" spans="1:11" x14ac:dyDescent="0.25">
      <c r="A67" s="40"/>
      <c r="B67" s="40"/>
      <c r="C67" s="40"/>
      <c r="D67" t="s">
        <v>452</v>
      </c>
      <c r="K67" t="s">
        <v>616</v>
      </c>
    </row>
    <row r="68" spans="1:11" x14ac:dyDescent="0.25">
      <c r="A68" s="40"/>
      <c r="B68" s="40"/>
      <c r="C68" s="40"/>
      <c r="D68" s="3" t="s">
        <v>210</v>
      </c>
      <c r="K68" t="s">
        <v>617</v>
      </c>
    </row>
    <row r="69" spans="1:11" x14ac:dyDescent="0.25">
      <c r="A69" s="40"/>
      <c r="B69" s="40"/>
      <c r="C69" s="40"/>
      <c r="D69" t="s">
        <v>453</v>
      </c>
      <c r="K69" t="s">
        <v>618</v>
      </c>
    </row>
    <row r="70" spans="1:11" x14ac:dyDescent="0.25">
      <c r="A70" s="40"/>
      <c r="B70" s="40"/>
      <c r="C70" s="40"/>
      <c r="D70" t="s">
        <v>211</v>
      </c>
      <c r="K70" t="s">
        <v>619</v>
      </c>
    </row>
    <row r="71" spans="1:11" x14ac:dyDescent="0.25">
      <c r="A71" s="40"/>
      <c r="B71" s="40"/>
      <c r="C71" s="40"/>
      <c r="D71" t="s">
        <v>212</v>
      </c>
      <c r="K71" t="s">
        <v>620</v>
      </c>
    </row>
    <row r="72" spans="1:11" x14ac:dyDescent="0.25">
      <c r="A72" s="40"/>
      <c r="B72" s="40"/>
      <c r="C72" s="40"/>
      <c r="D72" t="s">
        <v>213</v>
      </c>
      <c r="K72" t="s">
        <v>621</v>
      </c>
    </row>
    <row r="73" spans="1:11" x14ac:dyDescent="0.25">
      <c r="A73" s="40"/>
      <c r="B73" s="40"/>
      <c r="C73" s="40"/>
      <c r="D73" t="s">
        <v>214</v>
      </c>
      <c r="K73" t="s">
        <v>622</v>
      </c>
    </row>
    <row r="74" spans="1:11" x14ac:dyDescent="0.25">
      <c r="A74" s="40"/>
      <c r="B74" s="40"/>
      <c r="C74" s="40"/>
      <c r="D74" t="s">
        <v>370</v>
      </c>
      <c r="K74" t="s">
        <v>623</v>
      </c>
    </row>
    <row r="75" spans="1:11" x14ac:dyDescent="0.25">
      <c r="A75" s="40"/>
      <c r="B75" s="40"/>
      <c r="C75" s="40"/>
      <c r="D75" t="s">
        <v>215</v>
      </c>
      <c r="K75" t="s">
        <v>624</v>
      </c>
    </row>
    <row r="76" spans="1:11" x14ac:dyDescent="0.25">
      <c r="A76" s="40"/>
      <c r="B76" s="40"/>
      <c r="C76" s="40"/>
      <c r="D76" t="s">
        <v>371</v>
      </c>
      <c r="K76" t="s">
        <v>625</v>
      </c>
    </row>
    <row r="77" spans="1:11" x14ac:dyDescent="0.25">
      <c r="A77" s="40"/>
      <c r="B77" s="40"/>
      <c r="C77" s="40"/>
      <c r="D77" t="s">
        <v>216</v>
      </c>
      <c r="K77" t="s">
        <v>626</v>
      </c>
    </row>
    <row r="78" spans="1:11" x14ac:dyDescent="0.25">
      <c r="A78" s="40"/>
      <c r="B78" s="40"/>
      <c r="C78" s="40"/>
      <c r="D78" t="s">
        <v>372</v>
      </c>
      <c r="K78" t="s">
        <v>627</v>
      </c>
    </row>
    <row r="79" spans="1:11" x14ac:dyDescent="0.25">
      <c r="C79" s="40"/>
      <c r="D79" t="s">
        <v>217</v>
      </c>
      <c r="K79" t="s">
        <v>628</v>
      </c>
    </row>
    <row r="80" spans="1:11" x14ac:dyDescent="0.25">
      <c r="C80" s="40"/>
      <c r="D80" t="s">
        <v>373</v>
      </c>
      <c r="K80" t="s">
        <v>629</v>
      </c>
    </row>
    <row r="81" spans="3:11" x14ac:dyDescent="0.25">
      <c r="C81" s="40"/>
      <c r="D81" t="s">
        <v>218</v>
      </c>
      <c r="K81" t="s">
        <v>630</v>
      </c>
    </row>
    <row r="82" spans="3:11" x14ac:dyDescent="0.25">
      <c r="C82" s="40"/>
      <c r="D82" t="s">
        <v>219</v>
      </c>
      <c r="K82" t="s">
        <v>631</v>
      </c>
    </row>
    <row r="83" spans="3:11" x14ac:dyDescent="0.25">
      <c r="C83" s="40"/>
      <c r="D83" t="s">
        <v>454</v>
      </c>
      <c r="K83" t="s">
        <v>632</v>
      </c>
    </row>
    <row r="84" spans="3:11" x14ac:dyDescent="0.25">
      <c r="C84" s="40"/>
      <c r="D84" t="s">
        <v>374</v>
      </c>
      <c r="K84" t="s">
        <v>633</v>
      </c>
    </row>
    <row r="85" spans="3:11" x14ac:dyDescent="0.25">
      <c r="C85" s="40"/>
      <c r="D85" t="s">
        <v>220</v>
      </c>
      <c r="K85" t="s">
        <v>634</v>
      </c>
    </row>
    <row r="86" spans="3:11" x14ac:dyDescent="0.25">
      <c r="C86" s="40"/>
      <c r="D86" t="s">
        <v>221</v>
      </c>
      <c r="K86" t="s">
        <v>635</v>
      </c>
    </row>
    <row r="87" spans="3:11" x14ac:dyDescent="0.25">
      <c r="C87" s="40"/>
      <c r="D87" t="s">
        <v>222</v>
      </c>
      <c r="K87" t="s">
        <v>636</v>
      </c>
    </row>
    <row r="88" spans="3:11" x14ac:dyDescent="0.25">
      <c r="C88" s="40"/>
      <c r="D88" t="s">
        <v>375</v>
      </c>
      <c r="K88" t="s">
        <v>637</v>
      </c>
    </row>
    <row r="89" spans="3:11" x14ac:dyDescent="0.25">
      <c r="C89" s="40"/>
      <c r="D89" t="s">
        <v>376</v>
      </c>
      <c r="K89" t="s">
        <v>638</v>
      </c>
    </row>
    <row r="90" spans="3:11" x14ac:dyDescent="0.25">
      <c r="C90" s="40"/>
      <c r="D90" t="s">
        <v>455</v>
      </c>
      <c r="K90" t="s">
        <v>639</v>
      </c>
    </row>
    <row r="91" spans="3:11" x14ac:dyDescent="0.25">
      <c r="C91" s="40"/>
      <c r="D91" t="s">
        <v>223</v>
      </c>
    </row>
    <row r="92" spans="3:11" x14ac:dyDescent="0.25">
      <c r="C92" s="40"/>
      <c r="D92" t="s">
        <v>224</v>
      </c>
    </row>
    <row r="93" spans="3:11" x14ac:dyDescent="0.25">
      <c r="C93" s="40"/>
      <c r="D93" t="s">
        <v>225</v>
      </c>
    </row>
    <row r="94" spans="3:11" x14ac:dyDescent="0.25">
      <c r="C94" s="40"/>
      <c r="D94" t="s">
        <v>518</v>
      </c>
    </row>
    <row r="95" spans="3:11" x14ac:dyDescent="0.25">
      <c r="C95" s="40"/>
      <c r="D95" t="s">
        <v>226</v>
      </c>
    </row>
    <row r="96" spans="3:11" x14ac:dyDescent="0.25">
      <c r="C96" s="40"/>
      <c r="D96" t="s">
        <v>227</v>
      </c>
    </row>
    <row r="97" spans="3:4" x14ac:dyDescent="0.25">
      <c r="C97" s="40"/>
      <c r="D97" t="s">
        <v>456</v>
      </c>
    </row>
    <row r="98" spans="3:4" x14ac:dyDescent="0.25">
      <c r="C98" s="40"/>
      <c r="D98" t="s">
        <v>228</v>
      </c>
    </row>
    <row r="99" spans="3:4" x14ac:dyDescent="0.25">
      <c r="C99" s="40"/>
      <c r="D99" t="s">
        <v>229</v>
      </c>
    </row>
    <row r="100" spans="3:4" x14ac:dyDescent="0.25">
      <c r="C100" s="40"/>
      <c r="D100" t="s">
        <v>230</v>
      </c>
    </row>
    <row r="101" spans="3:4" x14ac:dyDescent="0.25">
      <c r="D101" t="s">
        <v>231</v>
      </c>
    </row>
    <row r="102" spans="3:4" x14ac:dyDescent="0.25">
      <c r="D102" t="s">
        <v>457</v>
      </c>
    </row>
    <row r="103" spans="3:4" x14ac:dyDescent="0.25">
      <c r="D103" t="s">
        <v>232</v>
      </c>
    </row>
    <row r="104" spans="3:4" x14ac:dyDescent="0.25">
      <c r="D104" t="s">
        <v>233</v>
      </c>
    </row>
    <row r="105" spans="3:4" x14ac:dyDescent="0.25">
      <c r="D105" t="s">
        <v>458</v>
      </c>
    </row>
    <row r="106" spans="3:4" x14ac:dyDescent="0.25">
      <c r="D106" t="s">
        <v>519</v>
      </c>
    </row>
    <row r="107" spans="3:4" x14ac:dyDescent="0.25">
      <c r="D107" t="s">
        <v>234</v>
      </c>
    </row>
    <row r="108" spans="3:4" x14ac:dyDescent="0.25">
      <c r="D108" t="s">
        <v>235</v>
      </c>
    </row>
    <row r="109" spans="3:4" x14ac:dyDescent="0.25">
      <c r="D109" t="s">
        <v>236</v>
      </c>
    </row>
    <row r="110" spans="3:4" x14ac:dyDescent="0.25">
      <c r="D110" t="s">
        <v>237</v>
      </c>
    </row>
    <row r="111" spans="3:4" x14ac:dyDescent="0.25">
      <c r="D111" t="s">
        <v>238</v>
      </c>
    </row>
    <row r="112" spans="3:4" x14ac:dyDescent="0.25">
      <c r="D112" t="s">
        <v>239</v>
      </c>
    </row>
    <row r="113" spans="4:4" x14ac:dyDescent="0.25">
      <c r="D113" t="s">
        <v>240</v>
      </c>
    </row>
    <row r="114" spans="4:4" x14ac:dyDescent="0.25">
      <c r="D114" t="s">
        <v>459</v>
      </c>
    </row>
    <row r="115" spans="4:4" x14ac:dyDescent="0.25">
      <c r="D115" t="s">
        <v>241</v>
      </c>
    </row>
    <row r="116" spans="4:4" x14ac:dyDescent="0.25">
      <c r="D116" t="s">
        <v>377</v>
      </c>
    </row>
    <row r="117" spans="4:4" x14ac:dyDescent="0.25">
      <c r="D117" t="s">
        <v>378</v>
      </c>
    </row>
    <row r="118" spans="4:4" x14ac:dyDescent="0.25">
      <c r="D118" t="s">
        <v>242</v>
      </c>
    </row>
    <row r="119" spans="4:4" x14ac:dyDescent="0.25">
      <c r="D119" t="s">
        <v>379</v>
      </c>
    </row>
    <row r="120" spans="4:4" x14ac:dyDescent="0.25">
      <c r="D120" t="s">
        <v>243</v>
      </c>
    </row>
    <row r="121" spans="4:4" x14ac:dyDescent="0.25">
      <c r="D121" t="s">
        <v>244</v>
      </c>
    </row>
    <row r="122" spans="4:4" x14ac:dyDescent="0.25">
      <c r="D122" t="s">
        <v>245</v>
      </c>
    </row>
    <row r="123" spans="4:4" x14ac:dyDescent="0.25">
      <c r="D123" t="s">
        <v>380</v>
      </c>
    </row>
    <row r="124" spans="4:4" x14ac:dyDescent="0.25">
      <c r="D124" t="s">
        <v>246</v>
      </c>
    </row>
    <row r="125" spans="4:4" x14ac:dyDescent="0.25">
      <c r="D125" t="s">
        <v>247</v>
      </c>
    </row>
    <row r="126" spans="4:4" x14ac:dyDescent="0.25">
      <c r="D126" t="s">
        <v>248</v>
      </c>
    </row>
    <row r="127" spans="4:4" x14ac:dyDescent="0.25">
      <c r="D127" t="s">
        <v>381</v>
      </c>
    </row>
    <row r="128" spans="4:4" x14ac:dyDescent="0.25">
      <c r="D128" t="s">
        <v>460</v>
      </c>
    </row>
    <row r="129" spans="4:4" x14ac:dyDescent="0.25">
      <c r="D129" t="s">
        <v>249</v>
      </c>
    </row>
    <row r="130" spans="4:4" x14ac:dyDescent="0.25">
      <c r="D130" t="s">
        <v>250</v>
      </c>
    </row>
    <row r="131" spans="4:4" x14ac:dyDescent="0.25">
      <c r="D131" t="s">
        <v>251</v>
      </c>
    </row>
    <row r="132" spans="4:4" x14ac:dyDescent="0.25">
      <c r="D132" t="s">
        <v>382</v>
      </c>
    </row>
    <row r="133" spans="4:4" x14ac:dyDescent="0.25">
      <c r="D133" t="s">
        <v>383</v>
      </c>
    </row>
    <row r="134" spans="4:4" x14ac:dyDescent="0.25">
      <c r="D134" t="s">
        <v>252</v>
      </c>
    </row>
    <row r="135" spans="4:4" x14ac:dyDescent="0.25">
      <c r="D135" t="s">
        <v>461</v>
      </c>
    </row>
    <row r="136" spans="4:4" x14ac:dyDescent="0.25">
      <c r="D136" t="s">
        <v>384</v>
      </c>
    </row>
    <row r="137" spans="4:4" x14ac:dyDescent="0.25">
      <c r="D137" t="s">
        <v>462</v>
      </c>
    </row>
    <row r="138" spans="4:4" x14ac:dyDescent="0.25">
      <c r="D138" t="s">
        <v>463</v>
      </c>
    </row>
    <row r="139" spans="4:4" x14ac:dyDescent="0.25">
      <c r="D139" t="s">
        <v>253</v>
      </c>
    </row>
    <row r="140" spans="4:4" x14ac:dyDescent="0.25">
      <c r="D140" t="s">
        <v>254</v>
      </c>
    </row>
    <row r="141" spans="4:4" x14ac:dyDescent="0.25">
      <c r="D141" t="s">
        <v>464</v>
      </c>
    </row>
    <row r="142" spans="4:4" x14ac:dyDescent="0.25">
      <c r="D142" t="s">
        <v>255</v>
      </c>
    </row>
    <row r="143" spans="4:4" x14ac:dyDescent="0.25">
      <c r="D143" t="s">
        <v>465</v>
      </c>
    </row>
    <row r="144" spans="4:4" x14ac:dyDescent="0.25">
      <c r="D144" t="s">
        <v>256</v>
      </c>
    </row>
    <row r="145" spans="4:4" x14ac:dyDescent="0.25">
      <c r="D145" t="s">
        <v>466</v>
      </c>
    </row>
    <row r="146" spans="4:4" x14ac:dyDescent="0.25">
      <c r="D146" t="s">
        <v>257</v>
      </c>
    </row>
    <row r="147" spans="4:4" x14ac:dyDescent="0.25">
      <c r="D147" t="s">
        <v>467</v>
      </c>
    </row>
    <row r="148" spans="4:4" x14ac:dyDescent="0.25">
      <c r="D148" t="s">
        <v>89</v>
      </c>
    </row>
    <row r="149" spans="4:4" x14ac:dyDescent="0.25">
      <c r="D149" t="s">
        <v>258</v>
      </c>
    </row>
    <row r="150" spans="4:4" x14ac:dyDescent="0.25">
      <c r="D150" t="s">
        <v>259</v>
      </c>
    </row>
    <row r="151" spans="4:4" x14ac:dyDescent="0.25">
      <c r="D151" t="s">
        <v>260</v>
      </c>
    </row>
    <row r="152" spans="4:4" x14ac:dyDescent="0.25">
      <c r="D152" t="s">
        <v>261</v>
      </c>
    </row>
    <row r="153" spans="4:4" x14ac:dyDescent="0.25">
      <c r="D153" t="s">
        <v>385</v>
      </c>
    </row>
    <row r="154" spans="4:4" x14ac:dyDescent="0.25">
      <c r="D154" t="s">
        <v>262</v>
      </c>
    </row>
    <row r="155" spans="4:4" x14ac:dyDescent="0.25">
      <c r="D155" t="s">
        <v>263</v>
      </c>
    </row>
    <row r="156" spans="4:4" x14ac:dyDescent="0.25">
      <c r="D156" t="s">
        <v>264</v>
      </c>
    </row>
    <row r="157" spans="4:4" x14ac:dyDescent="0.25">
      <c r="D157" t="s">
        <v>265</v>
      </c>
    </row>
    <row r="158" spans="4:4" x14ac:dyDescent="0.25">
      <c r="D158" t="s">
        <v>386</v>
      </c>
    </row>
    <row r="159" spans="4:4" x14ac:dyDescent="0.25">
      <c r="D159" t="s">
        <v>266</v>
      </c>
    </row>
    <row r="160" spans="4:4" x14ac:dyDescent="0.25">
      <c r="D160" t="s">
        <v>387</v>
      </c>
    </row>
    <row r="161" spans="4:4" x14ac:dyDescent="0.25">
      <c r="D161" t="s">
        <v>468</v>
      </c>
    </row>
    <row r="162" spans="4:4" x14ac:dyDescent="0.25">
      <c r="D162" t="s">
        <v>388</v>
      </c>
    </row>
    <row r="163" spans="4:4" x14ac:dyDescent="0.25">
      <c r="D163" t="s">
        <v>389</v>
      </c>
    </row>
    <row r="164" spans="4:4" x14ac:dyDescent="0.25">
      <c r="D164" t="s">
        <v>469</v>
      </c>
    </row>
    <row r="165" spans="4:4" x14ac:dyDescent="0.25">
      <c r="D165" t="s">
        <v>390</v>
      </c>
    </row>
    <row r="166" spans="4:4" x14ac:dyDescent="0.25">
      <c r="D166" t="s">
        <v>267</v>
      </c>
    </row>
    <row r="167" spans="4:4" x14ac:dyDescent="0.25">
      <c r="D167" t="s">
        <v>268</v>
      </c>
    </row>
    <row r="168" spans="4:4" x14ac:dyDescent="0.25">
      <c r="D168" t="s">
        <v>269</v>
      </c>
    </row>
    <row r="169" spans="4:4" x14ac:dyDescent="0.25">
      <c r="D169" t="s">
        <v>270</v>
      </c>
    </row>
    <row r="170" spans="4:4" x14ac:dyDescent="0.25">
      <c r="D170" t="s">
        <v>271</v>
      </c>
    </row>
    <row r="171" spans="4:4" x14ac:dyDescent="0.25">
      <c r="D171" t="s">
        <v>272</v>
      </c>
    </row>
    <row r="172" spans="4:4" x14ac:dyDescent="0.25">
      <c r="D172" t="s">
        <v>273</v>
      </c>
    </row>
    <row r="173" spans="4:4" x14ac:dyDescent="0.25">
      <c r="D173" t="s">
        <v>274</v>
      </c>
    </row>
    <row r="174" spans="4:4" x14ac:dyDescent="0.25">
      <c r="D174" t="s">
        <v>275</v>
      </c>
    </row>
    <row r="175" spans="4:4" x14ac:dyDescent="0.25">
      <c r="D175" t="s">
        <v>276</v>
      </c>
    </row>
    <row r="176" spans="4:4" x14ac:dyDescent="0.25">
      <c r="D176" t="s">
        <v>470</v>
      </c>
    </row>
    <row r="177" spans="4:4" x14ac:dyDescent="0.25">
      <c r="D177" t="s">
        <v>391</v>
      </c>
    </row>
    <row r="178" spans="4:4" x14ac:dyDescent="0.25">
      <c r="D178" t="s">
        <v>392</v>
      </c>
    </row>
    <row r="179" spans="4:4" x14ac:dyDescent="0.25">
      <c r="D179" t="s">
        <v>277</v>
      </c>
    </row>
    <row r="180" spans="4:4" x14ac:dyDescent="0.25">
      <c r="D180" t="s">
        <v>278</v>
      </c>
    </row>
    <row r="181" spans="4:4" x14ac:dyDescent="0.25">
      <c r="D181" t="s">
        <v>471</v>
      </c>
    </row>
    <row r="182" spans="4:4" x14ac:dyDescent="0.25">
      <c r="D182" t="s">
        <v>279</v>
      </c>
    </row>
    <row r="183" spans="4:4" x14ac:dyDescent="0.25">
      <c r="D183" t="s">
        <v>280</v>
      </c>
    </row>
    <row r="184" spans="4:4" x14ac:dyDescent="0.25">
      <c r="D184" t="s">
        <v>281</v>
      </c>
    </row>
    <row r="185" spans="4:4" x14ac:dyDescent="0.25">
      <c r="D185" t="s">
        <v>472</v>
      </c>
    </row>
    <row r="186" spans="4:4" x14ac:dyDescent="0.25">
      <c r="D186" t="s">
        <v>282</v>
      </c>
    </row>
    <row r="187" spans="4:4" x14ac:dyDescent="0.25">
      <c r="D187" t="s">
        <v>283</v>
      </c>
    </row>
    <row r="188" spans="4:4" x14ac:dyDescent="0.25">
      <c r="D188" t="s">
        <v>473</v>
      </c>
    </row>
    <row r="189" spans="4:4" x14ac:dyDescent="0.25">
      <c r="D189" t="s">
        <v>393</v>
      </c>
    </row>
    <row r="190" spans="4:4" x14ac:dyDescent="0.25">
      <c r="D190" t="s">
        <v>284</v>
      </c>
    </row>
    <row r="191" spans="4:4" x14ac:dyDescent="0.25">
      <c r="D191" t="s">
        <v>285</v>
      </c>
    </row>
    <row r="192" spans="4:4" x14ac:dyDescent="0.25">
      <c r="D192" t="s">
        <v>394</v>
      </c>
    </row>
    <row r="193" spans="4:4" x14ac:dyDescent="0.25">
      <c r="D193" t="s">
        <v>286</v>
      </c>
    </row>
    <row r="194" spans="4:4" x14ac:dyDescent="0.25">
      <c r="D194" t="s">
        <v>395</v>
      </c>
    </row>
    <row r="195" spans="4:4" x14ac:dyDescent="0.25">
      <c r="D195" t="s">
        <v>287</v>
      </c>
    </row>
    <row r="196" spans="4:4" x14ac:dyDescent="0.25">
      <c r="D196" t="s">
        <v>288</v>
      </c>
    </row>
    <row r="197" spans="4:4" x14ac:dyDescent="0.25">
      <c r="D197" t="s">
        <v>396</v>
      </c>
    </row>
    <row r="198" spans="4:4" x14ac:dyDescent="0.25">
      <c r="D198" t="s">
        <v>122</v>
      </c>
    </row>
    <row r="199" spans="4:4" x14ac:dyDescent="0.25">
      <c r="D199" t="s">
        <v>289</v>
      </c>
    </row>
    <row r="200" spans="4:4" x14ac:dyDescent="0.25">
      <c r="D200" t="s">
        <v>290</v>
      </c>
    </row>
    <row r="201" spans="4:4" x14ac:dyDescent="0.25">
      <c r="D201" t="s">
        <v>291</v>
      </c>
    </row>
    <row r="202" spans="4:4" x14ac:dyDescent="0.25">
      <c r="D202" t="s">
        <v>292</v>
      </c>
    </row>
    <row r="203" spans="4:4" x14ac:dyDescent="0.25">
      <c r="D203" t="s">
        <v>293</v>
      </c>
    </row>
    <row r="204" spans="4:4" x14ac:dyDescent="0.25">
      <c r="D204" t="s">
        <v>294</v>
      </c>
    </row>
    <row r="205" spans="4:4" x14ac:dyDescent="0.25">
      <c r="D205" t="s">
        <v>295</v>
      </c>
    </row>
    <row r="206" spans="4:4" x14ac:dyDescent="0.25">
      <c r="D206" t="s">
        <v>296</v>
      </c>
    </row>
    <row r="207" spans="4:4" x14ac:dyDescent="0.25">
      <c r="D207" t="s">
        <v>397</v>
      </c>
    </row>
    <row r="208" spans="4:4" x14ac:dyDescent="0.25">
      <c r="D208" t="s">
        <v>474</v>
      </c>
    </row>
    <row r="209" spans="4:4" x14ac:dyDescent="0.25">
      <c r="D209" t="s">
        <v>398</v>
      </c>
    </row>
    <row r="210" spans="4:4" x14ac:dyDescent="0.25">
      <c r="D210" t="s">
        <v>297</v>
      </c>
    </row>
    <row r="211" spans="4:4" x14ac:dyDescent="0.25">
      <c r="D211" t="s">
        <v>298</v>
      </c>
    </row>
    <row r="212" spans="4:4" x14ac:dyDescent="0.25">
      <c r="D212" t="s">
        <v>299</v>
      </c>
    </row>
    <row r="213" spans="4:4" x14ac:dyDescent="0.25">
      <c r="D213" t="s">
        <v>399</v>
      </c>
    </row>
    <row r="214" spans="4:4" x14ac:dyDescent="0.25">
      <c r="D214" t="s">
        <v>475</v>
      </c>
    </row>
    <row r="215" spans="4:4" x14ac:dyDescent="0.25">
      <c r="D215" t="s">
        <v>300</v>
      </c>
    </row>
    <row r="216" spans="4:4" x14ac:dyDescent="0.25">
      <c r="D216" t="s">
        <v>301</v>
      </c>
    </row>
    <row r="217" spans="4:4" x14ac:dyDescent="0.25">
      <c r="D217" t="s">
        <v>302</v>
      </c>
    </row>
    <row r="218" spans="4:4" x14ac:dyDescent="0.25">
      <c r="D218" t="s">
        <v>400</v>
      </c>
    </row>
    <row r="219" spans="4:4" x14ac:dyDescent="0.25">
      <c r="D219" t="s">
        <v>476</v>
      </c>
    </row>
    <row r="220" spans="4:4" x14ac:dyDescent="0.25">
      <c r="D220" t="s">
        <v>303</v>
      </c>
    </row>
    <row r="221" spans="4:4" x14ac:dyDescent="0.25">
      <c r="D221" t="s">
        <v>304</v>
      </c>
    </row>
    <row r="222" spans="4:4" x14ac:dyDescent="0.25">
      <c r="D222" t="s">
        <v>305</v>
      </c>
    </row>
    <row r="223" spans="4:4" x14ac:dyDescent="0.25">
      <c r="D223" t="s">
        <v>401</v>
      </c>
    </row>
    <row r="224" spans="4:4" x14ac:dyDescent="0.25">
      <c r="D224" t="s">
        <v>306</v>
      </c>
    </row>
    <row r="225" spans="4:4" x14ac:dyDescent="0.25">
      <c r="D225" t="s">
        <v>402</v>
      </c>
    </row>
    <row r="226" spans="4:4" x14ac:dyDescent="0.25">
      <c r="D226" t="s">
        <v>403</v>
      </c>
    </row>
    <row r="227" spans="4:4" x14ac:dyDescent="0.25">
      <c r="D227" t="s">
        <v>404</v>
      </c>
    </row>
    <row r="228" spans="4:4" x14ac:dyDescent="0.25">
      <c r="D228" t="s">
        <v>405</v>
      </c>
    </row>
    <row r="229" spans="4:4" x14ac:dyDescent="0.25">
      <c r="D229" t="s">
        <v>307</v>
      </c>
    </row>
    <row r="230" spans="4:4" x14ac:dyDescent="0.25">
      <c r="D230" t="s">
        <v>308</v>
      </c>
    </row>
    <row r="231" spans="4:4" x14ac:dyDescent="0.25">
      <c r="D231" t="s">
        <v>309</v>
      </c>
    </row>
    <row r="232" spans="4:4" x14ac:dyDescent="0.25">
      <c r="D232" t="s">
        <v>310</v>
      </c>
    </row>
    <row r="233" spans="4:4" x14ac:dyDescent="0.25">
      <c r="D233" t="s">
        <v>311</v>
      </c>
    </row>
    <row r="234" spans="4:4" x14ac:dyDescent="0.25">
      <c r="D234" t="s">
        <v>312</v>
      </c>
    </row>
    <row r="235" spans="4:4" x14ac:dyDescent="0.25">
      <c r="D235" t="s">
        <v>146</v>
      </c>
    </row>
    <row r="236" spans="4:4" x14ac:dyDescent="0.25">
      <c r="D236" t="s">
        <v>313</v>
      </c>
    </row>
    <row r="237" spans="4:4" x14ac:dyDescent="0.25">
      <c r="D237" t="s">
        <v>406</v>
      </c>
    </row>
    <row r="238" spans="4:4" x14ac:dyDescent="0.25">
      <c r="D238" t="s">
        <v>314</v>
      </c>
    </row>
    <row r="239" spans="4:4" x14ac:dyDescent="0.25">
      <c r="D239" t="s">
        <v>477</v>
      </c>
    </row>
    <row r="240" spans="4:4" x14ac:dyDescent="0.25">
      <c r="D240" t="s">
        <v>315</v>
      </c>
    </row>
    <row r="241" spans="4:4" x14ac:dyDescent="0.25">
      <c r="D241" t="s">
        <v>316</v>
      </c>
    </row>
    <row r="242" spans="4:4" x14ac:dyDescent="0.25">
      <c r="D242" t="s">
        <v>407</v>
      </c>
    </row>
    <row r="243" spans="4:4" x14ac:dyDescent="0.25">
      <c r="D243" t="s">
        <v>408</v>
      </c>
    </row>
    <row r="244" spans="4:4" x14ac:dyDescent="0.25">
      <c r="D244" t="s">
        <v>317</v>
      </c>
    </row>
    <row r="245" spans="4:4" x14ac:dyDescent="0.25">
      <c r="D245" t="s">
        <v>409</v>
      </c>
    </row>
    <row r="246" spans="4:4" x14ac:dyDescent="0.25">
      <c r="D246" t="s">
        <v>520</v>
      </c>
    </row>
    <row r="247" spans="4:4" x14ac:dyDescent="0.25">
      <c r="D247" t="s">
        <v>478</v>
      </c>
    </row>
    <row r="248" spans="4:4" x14ac:dyDescent="0.25">
      <c r="D248" t="s">
        <v>318</v>
      </c>
    </row>
    <row r="249" spans="4:4" x14ac:dyDescent="0.25">
      <c r="D249" t="s">
        <v>410</v>
      </c>
    </row>
    <row r="250" spans="4:4" x14ac:dyDescent="0.25">
      <c r="D250" t="s">
        <v>319</v>
      </c>
    </row>
    <row r="251" spans="4:4" x14ac:dyDescent="0.25">
      <c r="D251" t="s">
        <v>320</v>
      </c>
    </row>
    <row r="252" spans="4:4" x14ac:dyDescent="0.25">
      <c r="D252" t="s">
        <v>321</v>
      </c>
    </row>
    <row r="253" spans="4:4" x14ac:dyDescent="0.25">
      <c r="D253" t="s">
        <v>411</v>
      </c>
    </row>
    <row r="254" spans="4:4" x14ac:dyDescent="0.25">
      <c r="D254" t="s">
        <v>322</v>
      </c>
    </row>
    <row r="255" spans="4:4" x14ac:dyDescent="0.25">
      <c r="D255" t="s">
        <v>323</v>
      </c>
    </row>
    <row r="256" spans="4:4" x14ac:dyDescent="0.25">
      <c r="D256" t="s">
        <v>324</v>
      </c>
    </row>
    <row r="257" spans="4:4" x14ac:dyDescent="0.25">
      <c r="D257" t="s">
        <v>124</v>
      </c>
    </row>
    <row r="258" spans="4:4" x14ac:dyDescent="0.25">
      <c r="D258" t="s">
        <v>325</v>
      </c>
    </row>
    <row r="259" spans="4:4" x14ac:dyDescent="0.25">
      <c r="D259" t="s">
        <v>326</v>
      </c>
    </row>
    <row r="260" spans="4:4" x14ac:dyDescent="0.25">
      <c r="D260" t="s">
        <v>327</v>
      </c>
    </row>
    <row r="261" spans="4:4" x14ac:dyDescent="0.25">
      <c r="D261" t="s">
        <v>412</v>
      </c>
    </row>
    <row r="262" spans="4:4" x14ac:dyDescent="0.25">
      <c r="D262" t="s">
        <v>328</v>
      </c>
    </row>
    <row r="263" spans="4:4" x14ac:dyDescent="0.25">
      <c r="D263" t="s">
        <v>329</v>
      </c>
    </row>
    <row r="264" spans="4:4" x14ac:dyDescent="0.25">
      <c r="D264" t="s">
        <v>330</v>
      </c>
    </row>
    <row r="265" spans="4:4" x14ac:dyDescent="0.25">
      <c r="D265" t="s">
        <v>331</v>
      </c>
    </row>
    <row r="266" spans="4:4" x14ac:dyDescent="0.25">
      <c r="D266" t="s">
        <v>332</v>
      </c>
    </row>
    <row r="267" spans="4:4" x14ac:dyDescent="0.25">
      <c r="D267" t="s">
        <v>479</v>
      </c>
    </row>
    <row r="268" spans="4:4" x14ac:dyDescent="0.25">
      <c r="D268" t="s">
        <v>333</v>
      </c>
    </row>
    <row r="269" spans="4:4" x14ac:dyDescent="0.25">
      <c r="D269" t="s">
        <v>334</v>
      </c>
    </row>
    <row r="270" spans="4:4" x14ac:dyDescent="0.25">
      <c r="D270" t="s">
        <v>335</v>
      </c>
    </row>
    <row r="271" spans="4:4" x14ac:dyDescent="0.25">
      <c r="D271" t="s">
        <v>336</v>
      </c>
    </row>
    <row r="272" spans="4:4" x14ac:dyDescent="0.25">
      <c r="D272" t="s">
        <v>337</v>
      </c>
    </row>
    <row r="273" spans="4:4" x14ac:dyDescent="0.25">
      <c r="D273" t="s">
        <v>338</v>
      </c>
    </row>
    <row r="274" spans="4:4" x14ac:dyDescent="0.25">
      <c r="D274" t="s">
        <v>339</v>
      </c>
    </row>
    <row r="275" spans="4:4" x14ac:dyDescent="0.25">
      <c r="D275" t="s">
        <v>340</v>
      </c>
    </row>
    <row r="276" spans="4:4" x14ac:dyDescent="0.25">
      <c r="D276" t="s">
        <v>480</v>
      </c>
    </row>
    <row r="277" spans="4:4" x14ac:dyDescent="0.25">
      <c r="D277" t="s">
        <v>413</v>
      </c>
    </row>
    <row r="278" spans="4:4" x14ac:dyDescent="0.25">
      <c r="D278" t="s">
        <v>341</v>
      </c>
    </row>
    <row r="279" spans="4:4" x14ac:dyDescent="0.25">
      <c r="D279" t="s">
        <v>342</v>
      </c>
    </row>
    <row r="280" spans="4:4" x14ac:dyDescent="0.25">
      <c r="D280" t="s">
        <v>343</v>
      </c>
    </row>
    <row r="281" spans="4:4" x14ac:dyDescent="0.25">
      <c r="D281" t="s">
        <v>344</v>
      </c>
    </row>
    <row r="282" spans="4:4" x14ac:dyDescent="0.25">
      <c r="D282" t="s">
        <v>345</v>
      </c>
    </row>
    <row r="283" spans="4:4" x14ac:dyDescent="0.25">
      <c r="D283" t="s">
        <v>414</v>
      </c>
    </row>
    <row r="284" spans="4:4" x14ac:dyDescent="0.25">
      <c r="D284" t="s">
        <v>415</v>
      </c>
    </row>
    <row r="285" spans="4:4" x14ac:dyDescent="0.25">
      <c r="D285" t="s">
        <v>346</v>
      </c>
    </row>
    <row r="286" spans="4:4" x14ac:dyDescent="0.25">
      <c r="D286" t="s">
        <v>416</v>
      </c>
    </row>
    <row r="287" spans="4:4" x14ac:dyDescent="0.25">
      <c r="D287" t="s">
        <v>417</v>
      </c>
    </row>
    <row r="288" spans="4:4" x14ac:dyDescent="0.25">
      <c r="D288" t="s">
        <v>347</v>
      </c>
    </row>
    <row r="289" spans="4:4" x14ac:dyDescent="0.25">
      <c r="D289" t="s">
        <v>348</v>
      </c>
    </row>
    <row r="290" spans="4:4" x14ac:dyDescent="0.25">
      <c r="D290" t="s">
        <v>349</v>
      </c>
    </row>
    <row r="291" spans="4:4" x14ac:dyDescent="0.25">
      <c r="D291" t="s">
        <v>350</v>
      </c>
    </row>
    <row r="292" spans="4:4" x14ac:dyDescent="0.25">
      <c r="D292" t="s">
        <v>351</v>
      </c>
    </row>
    <row r="293" spans="4:4" x14ac:dyDescent="0.25">
      <c r="D293" t="s">
        <v>352</v>
      </c>
    </row>
    <row r="294" spans="4:4" x14ac:dyDescent="0.25">
      <c r="D294" t="s">
        <v>353</v>
      </c>
    </row>
    <row r="295" spans="4:4" x14ac:dyDescent="0.25">
      <c r="D295" t="s">
        <v>418</v>
      </c>
    </row>
    <row r="296" spans="4:4" x14ac:dyDescent="0.25">
      <c r="D296" t="s">
        <v>419</v>
      </c>
    </row>
  </sheetData>
  <autoFilter ref="D1:K293" xr:uid="{5FEFFF5A-A042-498D-B3C4-BF5F8D2BB4DE}"/>
  <phoneticPr fontId="48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440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644</v>
      </c>
      <c r="M1" s="38" t="s">
        <v>510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486</v>
      </c>
      <c r="S1" s="38" t="s">
        <v>4</v>
      </c>
      <c r="T1" s="38" t="s">
        <v>79</v>
      </c>
    </row>
    <row r="2" spans="1:20" ht="14.45" customHeight="1" x14ac:dyDescent="0.25">
      <c r="D2" s="3" t="s">
        <v>0</v>
      </c>
      <c r="F2" s="3" t="s">
        <v>37</v>
      </c>
      <c r="G2" s="3" t="s">
        <v>48</v>
      </c>
      <c r="H2" s="3" t="s">
        <v>54</v>
      </c>
      <c r="I2" s="3" t="s">
        <v>101</v>
      </c>
      <c r="K2" s="3" t="s">
        <v>0</v>
      </c>
      <c r="L2" t="s">
        <v>645</v>
      </c>
      <c r="M2" s="3" t="s">
        <v>556</v>
      </c>
      <c r="N2" s="3" t="s">
        <v>717</v>
      </c>
      <c r="O2" s="3" t="s">
        <v>558</v>
      </c>
      <c r="P2" s="3" t="s">
        <v>106</v>
      </c>
      <c r="Q2" s="3" t="s">
        <v>0</v>
      </c>
      <c r="R2" t="s">
        <v>5</v>
      </c>
      <c r="S2" s="41" t="s">
        <v>108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s="3" t="s">
        <v>640</v>
      </c>
      <c r="F3" s="3" t="s">
        <v>36</v>
      </c>
      <c r="G3" s="3" t="s">
        <v>2</v>
      </c>
      <c r="H3" s="3" t="s">
        <v>55</v>
      </c>
      <c r="I3" s="3" t="s">
        <v>102</v>
      </c>
      <c r="J3" s="3" t="s">
        <v>77</v>
      </c>
      <c r="K3" s="3" t="s">
        <v>1</v>
      </c>
      <c r="L3" t="s">
        <v>646</v>
      </c>
      <c r="M3" s="3" t="s">
        <v>726</v>
      </c>
      <c r="N3" s="3" t="s">
        <v>557</v>
      </c>
      <c r="O3" s="3"/>
      <c r="P3" s="3" t="s">
        <v>107</v>
      </c>
      <c r="Q3" s="3" t="s">
        <v>1</v>
      </c>
      <c r="R3" t="s">
        <v>6</v>
      </c>
      <c r="S3" s="41" t="s">
        <v>109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s="3" t="s">
        <v>641</v>
      </c>
      <c r="F4" s="3"/>
      <c r="G4" t="s">
        <v>420</v>
      </c>
      <c r="H4" s="3" t="s">
        <v>742</v>
      </c>
      <c r="I4" s="3" t="s">
        <v>103</v>
      </c>
      <c r="J4" s="3" t="s">
        <v>78</v>
      </c>
      <c r="K4" s="3"/>
      <c r="L4" t="s">
        <v>647</v>
      </c>
      <c r="M4" s="3" t="s">
        <v>727</v>
      </c>
      <c r="N4" s="3" t="s">
        <v>718</v>
      </c>
      <c r="O4" s="3"/>
      <c r="P4" s="3"/>
      <c r="Q4" s="3"/>
      <c r="R4" t="s">
        <v>7</v>
      </c>
      <c r="S4" s="3" t="s">
        <v>110</v>
      </c>
    </row>
    <row r="5" spans="1:20" x14ac:dyDescent="0.25">
      <c r="B5">
        <v>2027</v>
      </c>
      <c r="C5" s="3" t="s">
        <v>68</v>
      </c>
      <c r="D5" s="3"/>
      <c r="E5" s="3" t="s">
        <v>642</v>
      </c>
      <c r="F5" s="3"/>
      <c r="G5" s="3" t="s">
        <v>73</v>
      </c>
      <c r="H5" s="3" t="s">
        <v>421</v>
      </c>
      <c r="I5" t="s">
        <v>660</v>
      </c>
      <c r="K5" s="3"/>
      <c r="L5" t="s">
        <v>648</v>
      </c>
      <c r="M5" s="3" t="s">
        <v>728</v>
      </c>
      <c r="N5" s="3" t="s">
        <v>719</v>
      </c>
      <c r="O5" s="3"/>
      <c r="P5" s="3"/>
      <c r="Q5" s="3"/>
      <c r="R5" t="s">
        <v>8</v>
      </c>
      <c r="S5" s="3" t="s">
        <v>112</v>
      </c>
    </row>
    <row r="6" spans="1:20" x14ac:dyDescent="0.25">
      <c r="C6" s="3" t="s">
        <v>67</v>
      </c>
      <c r="E6" s="3" t="s">
        <v>643</v>
      </c>
      <c r="G6" s="3" t="s">
        <v>74</v>
      </c>
      <c r="H6" s="3" t="s">
        <v>422</v>
      </c>
      <c r="I6" t="s">
        <v>659</v>
      </c>
      <c r="L6" t="s">
        <v>649</v>
      </c>
      <c r="M6" s="3" t="s">
        <v>729</v>
      </c>
      <c r="N6" s="3"/>
      <c r="R6" s="1" t="s">
        <v>9</v>
      </c>
      <c r="S6" s="3" t="s">
        <v>111</v>
      </c>
    </row>
    <row r="7" spans="1:20" x14ac:dyDescent="0.25">
      <c r="C7" s="3" t="s">
        <v>441</v>
      </c>
      <c r="G7" s="3" t="s">
        <v>75</v>
      </c>
      <c r="H7" s="3" t="s">
        <v>59</v>
      </c>
      <c r="L7" t="s">
        <v>650</v>
      </c>
      <c r="M7" s="3"/>
      <c r="R7" t="s">
        <v>10</v>
      </c>
    </row>
    <row r="8" spans="1:20" x14ac:dyDescent="0.25">
      <c r="G8" s="3" t="s">
        <v>76</v>
      </c>
      <c r="H8" s="3" t="s">
        <v>423</v>
      </c>
      <c r="L8" t="s">
        <v>651</v>
      </c>
      <c r="M8" s="3"/>
      <c r="R8" t="s">
        <v>11</v>
      </c>
    </row>
    <row r="9" spans="1:20" x14ac:dyDescent="0.25">
      <c r="G9" s="3"/>
      <c r="H9" s="3" t="s">
        <v>424</v>
      </c>
      <c r="L9" t="s">
        <v>652</v>
      </c>
      <c r="M9" s="3"/>
      <c r="R9" t="s">
        <v>12</v>
      </c>
    </row>
    <row r="10" spans="1:20" x14ac:dyDescent="0.25">
      <c r="L10" t="s">
        <v>653</v>
      </c>
      <c r="R10" t="s">
        <v>13</v>
      </c>
    </row>
    <row r="11" spans="1:20" x14ac:dyDescent="0.25">
      <c r="L11" t="s">
        <v>654</v>
      </c>
      <c r="R11" t="s">
        <v>14</v>
      </c>
    </row>
    <row r="12" spans="1:20" x14ac:dyDescent="0.25">
      <c r="L12" t="s">
        <v>655</v>
      </c>
      <c r="R12" t="s">
        <v>15</v>
      </c>
    </row>
    <row r="13" spans="1:20" x14ac:dyDescent="0.25">
      <c r="L13" t="s">
        <v>656</v>
      </c>
      <c r="M13" s="3"/>
      <c r="R13" s="2" t="s">
        <v>16</v>
      </c>
    </row>
    <row r="14" spans="1:20" x14ac:dyDescent="0.25">
      <c r="L14" t="s">
        <v>657</v>
      </c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B1:S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762 Order</vt:lpstr>
      <vt:lpstr>Item</vt:lpstr>
      <vt:lpstr>Quote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2025-12-19T02:12:52Z</dcterms:modified>
</cp:coreProperties>
</file>