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3" i="1" l="1"/>
  <c r="BB13" i="1" s="1"/>
  <c r="AB13" i="1"/>
  <c r="AD13" i="1" s="1"/>
  <c r="AF13" i="1" s="1"/>
  <c r="U13" i="1"/>
  <c r="AI13" i="1" s="1"/>
  <c r="AY12" i="1"/>
  <c r="AU12" i="1" s="1"/>
  <c r="AB12" i="1"/>
  <c r="AD12" i="1" s="1"/>
  <c r="AF12" i="1" s="1"/>
  <c r="U12" i="1"/>
  <c r="AR12" i="1" s="1"/>
  <c r="AY11" i="1"/>
  <c r="BB11" i="1" s="1"/>
  <c r="AB11" i="1"/>
  <c r="AD11" i="1" s="1"/>
  <c r="AF11" i="1" s="1"/>
  <c r="U11" i="1"/>
  <c r="AI11" i="1" s="1"/>
  <c r="AY10" i="1"/>
  <c r="AU10" i="1" s="1"/>
  <c r="AR10" i="1"/>
  <c r="AI10" i="1"/>
  <c r="AB10" i="1"/>
  <c r="AD10" i="1" s="1"/>
  <c r="AF10" i="1" s="1"/>
  <c r="AY9" i="1"/>
  <c r="AN9" i="1" s="1"/>
  <c r="AP9" i="1"/>
  <c r="AL9" i="1"/>
  <c r="AD9" i="1"/>
  <c r="AF9" i="1" s="1"/>
  <c r="AB9" i="1"/>
  <c r="U9" i="1"/>
  <c r="AY8" i="1"/>
  <c r="AL8" i="1" s="1"/>
  <c r="AB8" i="1"/>
  <c r="AD8" i="1" s="1"/>
  <c r="AF8" i="1" s="1"/>
  <c r="U8" i="1"/>
  <c r="AR8" i="1" s="1"/>
  <c r="AY7" i="1"/>
  <c r="AN7" i="1" s="1"/>
  <c r="AB7" i="1"/>
  <c r="AD7" i="1" s="1"/>
  <c r="AF7" i="1" s="1"/>
  <c r="U7" i="1"/>
  <c r="AY6" i="1"/>
  <c r="AL6" i="1" s="1"/>
  <c r="AB6" i="1"/>
  <c r="AD6" i="1" s="1"/>
  <c r="AF6" i="1" s="1"/>
  <c r="U6" i="1"/>
  <c r="AR6" i="1" s="1"/>
  <c r="AY5" i="1"/>
  <c r="AN5" i="1" s="1"/>
  <c r="AB5" i="1"/>
  <c r="AD5" i="1" s="1"/>
  <c r="AF5" i="1" s="1"/>
  <c r="U5" i="1"/>
  <c r="AY4" i="1"/>
  <c r="AB4" i="1"/>
  <c r="AD4" i="1" s="1"/>
  <c r="AF4" i="1" s="1"/>
  <c r="U4" i="1"/>
  <c r="AR4" i="1" s="1"/>
  <c r="AY3" i="1"/>
  <c r="AN3" i="1" s="1"/>
  <c r="AB3" i="1"/>
  <c r="AD3" i="1" s="1"/>
  <c r="AF3" i="1" s="1"/>
  <c r="U3" i="1"/>
  <c r="AY2" i="1"/>
  <c r="AU2" i="1" s="1"/>
  <c r="AB2" i="1"/>
  <c r="AD2" i="1" s="1"/>
  <c r="AF2" i="1" s="1"/>
  <c r="U2" i="1"/>
  <c r="AR2" i="1" s="1"/>
  <c r="AJ10" i="1" l="1"/>
  <c r="AJ13" i="1"/>
  <c r="BB9" i="1"/>
  <c r="AL11" i="1"/>
  <c r="AL13" i="1"/>
  <c r="AR11" i="1"/>
  <c r="AN10" i="1"/>
  <c r="AL2" i="1"/>
  <c r="AU5" i="1"/>
  <c r="AP7" i="1"/>
  <c r="AP10" i="1"/>
  <c r="AU11" i="1"/>
  <c r="AR13" i="1"/>
  <c r="AL7" i="1"/>
  <c r="BB7" i="1"/>
  <c r="BB10" i="1"/>
  <c r="AU3" i="1"/>
  <c r="AU7" i="1"/>
  <c r="AN12" i="1"/>
  <c r="BB12" i="1"/>
  <c r="AL3" i="1"/>
  <c r="BB3" i="1"/>
  <c r="AL5" i="1"/>
  <c r="BB5" i="1"/>
  <c r="AU9" i="1"/>
  <c r="AL10" i="1"/>
  <c r="AJ11" i="1"/>
  <c r="AP12" i="1"/>
  <c r="AU13" i="1"/>
  <c r="AL12" i="1"/>
  <c r="AP3" i="1"/>
  <c r="AP5" i="1"/>
  <c r="AI5" i="1"/>
  <c r="AJ5" i="1" s="1"/>
  <c r="AI7" i="1"/>
  <c r="AJ7" i="1" s="1"/>
  <c r="AU8" i="1"/>
  <c r="AN2" i="1"/>
  <c r="AR3" i="1"/>
  <c r="AN4" i="1"/>
  <c r="AR5" i="1"/>
  <c r="AN6" i="1"/>
  <c r="AR7" i="1"/>
  <c r="AN8" i="1"/>
  <c r="AR9" i="1"/>
  <c r="AI12" i="1"/>
  <c r="AJ12" i="1" s="1"/>
  <c r="AI3" i="1"/>
  <c r="AJ3" i="1" s="1"/>
  <c r="AI9" i="1"/>
  <c r="AJ9" i="1" s="1"/>
  <c r="AI2" i="1"/>
  <c r="AI4" i="1"/>
  <c r="AJ4" i="1" s="1"/>
  <c r="AP4" i="1"/>
  <c r="BB4" i="1"/>
  <c r="AI6" i="1"/>
  <c r="AJ6" i="1" s="1"/>
  <c r="AP6" i="1"/>
  <c r="BB6" i="1"/>
  <c r="AI8" i="1"/>
  <c r="AJ8" i="1" s="1"/>
  <c r="AP8" i="1"/>
  <c r="BB8" i="1"/>
  <c r="AN11" i="1"/>
  <c r="AN13" i="1"/>
  <c r="AL4" i="1"/>
  <c r="AU4" i="1"/>
  <c r="AU6" i="1"/>
  <c r="AP2" i="1"/>
  <c r="BB2" i="1"/>
  <c r="AJ2" i="1"/>
  <c r="AP11" i="1"/>
  <c r="AP13" i="1"/>
  <c r="AV10" i="1" l="1"/>
  <c r="AW10" i="1" s="1"/>
  <c r="AV9" i="1"/>
  <c r="AV6" i="1"/>
  <c r="AW6" i="1" s="1"/>
  <c r="AV5" i="1"/>
  <c r="AW5" i="1" s="1"/>
  <c r="BA5" i="1" s="1"/>
  <c r="AV12" i="1"/>
  <c r="AV7" i="1"/>
  <c r="AW7" i="1" s="1"/>
  <c r="BA10" i="1"/>
  <c r="AX10" i="1"/>
  <c r="AW12" i="1"/>
  <c r="BA12" i="1" s="1"/>
  <c r="AV11" i="1"/>
  <c r="AW11" i="1" s="1"/>
  <c r="BA11" i="1" s="1"/>
  <c r="AW9" i="1"/>
  <c r="BA9" i="1" s="1"/>
  <c r="AV3" i="1"/>
  <c r="AW3" i="1" s="1"/>
  <c r="AV13" i="1"/>
  <c r="AW13" i="1" s="1"/>
  <c r="BA13" i="1" s="1"/>
  <c r="AV8" i="1"/>
  <c r="AW8" i="1" s="1"/>
  <c r="AV2" i="1"/>
  <c r="AW2" i="1" s="1"/>
  <c r="AX9" i="1"/>
  <c r="AV4" i="1"/>
  <c r="AW4" i="1" s="1"/>
  <c r="AX12" i="1"/>
  <c r="BA6" i="1" l="1"/>
  <c r="AX6" i="1"/>
  <c r="AX13" i="1"/>
  <c r="AX5" i="1"/>
  <c r="AX11" i="1"/>
  <c r="BA4" i="1"/>
  <c r="AX4" i="1"/>
  <c r="BA3" i="1"/>
  <c r="AX3" i="1"/>
  <c r="BA7" i="1"/>
  <c r="AX7" i="1"/>
  <c r="BA8" i="1"/>
  <c r="AX8" i="1"/>
  <c r="BA2" i="1"/>
  <c r="AX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<sst xmlns="http://schemas.openxmlformats.org/spreadsheetml/2006/main" count="222" uniqueCount="115">
  <si>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</si>
  <si>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</si>
  <si>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</si>
  <si>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</si>
  <si>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</si>
  <si>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</si>
  <si>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</si>
  <si>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</si>
  <si>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</si>
  <si>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</si>
  <si>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</si>
  <si>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</si>
  <si>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</si>
  <si>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</si>
  <si>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</si>
  <si>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</si>
  <si>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</si>
  <si>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</si>
  <si>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</si>
  <si>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</si>
  <si>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</si>
  <si>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</si>
  <si>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</si>
  <si>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</si>
  <si>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</si>
  <si>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</si>
  <si>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</si>
  <si>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</si>
  <si>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</si>
  <si>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</si>
  <si>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</si>
  <si>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</si>
  <si>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</si>
  <si>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</si>
  <si>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</si>
  <si>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</si>
  <si>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</si>
  <si>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</si>
  <si>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</si>
  <si>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</si>
  <si>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</si>
  <si>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</si>
  <si>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</si>
  <si>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</si>
  <si>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</si>
  <si>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</si>
  <si>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</si>
  <si>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</si>
  <si>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</si>
  <si>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</si>
  <si>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</si>
  <si>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</si>
  <si>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</si>
  <si>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</si>
  <si>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</si>
  <si>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</si>
  <si>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</si>
  <si>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Simply Comfy Cool</t>
  </si>
  <si>
    <t>100% polyester 4PC  MF Sheets</t>
    <phoneticPr fontId="8" type="noConversion"/>
  </si>
  <si>
    <t>100% polyester sheets, VZB packaging, cooling topical treatment, Z hem,  Serta Puller, pc on top folding, 1" elastic, handle on top, Serta hangtag</t>
  </si>
  <si>
    <t>100% polyester, Solid</t>
    <phoneticPr fontId="8" type="noConversion"/>
  </si>
  <si>
    <t>TWIN: 66X96"/21x30"(2)/39X75"+13"</t>
  </si>
  <si>
    <t>VINTAGE INDIGO</t>
    <phoneticPr fontId="8" type="noConversion"/>
  </si>
  <si>
    <t>SH20-0908</t>
    <phoneticPr fontId="8" type="noConversion"/>
  </si>
  <si>
    <t>Set</t>
  </si>
  <si>
    <t>Normal</t>
  </si>
  <si>
    <t>6302.32.2040</t>
  </si>
  <si>
    <t>100% polyester 6PC  MF Sheets</t>
    <phoneticPr fontId="8" type="noConversion"/>
  </si>
  <si>
    <t>100% polyester 6PC  MF Sheets</t>
    <phoneticPr fontId="8" type="noConversion"/>
  </si>
  <si>
    <t>FULL: 81X96"/21x30"(4)/54X75"+13"</t>
  </si>
  <si>
    <t>VINTAGE INDIGO</t>
  </si>
  <si>
    <t>SH20-0909</t>
  </si>
  <si>
    <t>100% polyester, Solid</t>
    <phoneticPr fontId="8" type="noConversion"/>
  </si>
  <si>
    <t>QUEEN: 90x102"/21x30"(4)/60x80"+16"</t>
  </si>
  <si>
    <t>SH20-0910</t>
  </si>
  <si>
    <t>100% polyester, Solid</t>
    <phoneticPr fontId="8" type="noConversion"/>
  </si>
  <si>
    <t>VAPOR BLUE</t>
  </si>
  <si>
    <t>SH20-0911</t>
  </si>
  <si>
    <t xml:space="preserve">Black </t>
    <phoneticPr fontId="8" type="noConversion"/>
  </si>
  <si>
    <t>SH20-0912</t>
  </si>
  <si>
    <t>KING: 108x102"/21x40"(4)/78x80"+16"</t>
  </si>
  <si>
    <t>VINTAGE INDIGO</t>
    <phoneticPr fontId="8" type="noConversion"/>
  </si>
  <si>
    <t>SH20-0913</t>
  </si>
  <si>
    <t>100% polyester 6PC  MF Sheets</t>
    <phoneticPr fontId="8" type="noConversion"/>
  </si>
  <si>
    <t>C-KING: 108x102"/21x40"(4)/72x84"+16"</t>
  </si>
  <si>
    <t>SH20-0914</t>
  </si>
  <si>
    <t>100% polyester sheets, VZB packaging, cooling topical treatment, Z hem,  Serta Puller, pc on top folding, 1" elastic, handle on top, Serta hangtag</t>
    <phoneticPr fontId="8" type="noConversion"/>
  </si>
  <si>
    <t>100% polyester, Solid</t>
  </si>
  <si>
    <t>PEACOAT</t>
  </si>
  <si>
    <t>SH20-0915</t>
  </si>
  <si>
    <t>6302.32.2020</t>
  </si>
  <si>
    <t>PILLOWCASE</t>
  </si>
  <si>
    <t>Simply Comfy</t>
  </si>
  <si>
    <t xml:space="preserve">100% polyester 2pc MF Pillowcases  </t>
    <phoneticPr fontId="8" type="noConversion"/>
  </si>
  <si>
    <t>100% polyester MF Pillowcases, VZB packaging, single needle hem</t>
  </si>
  <si>
    <t>SPC: 21x30"(2)</t>
  </si>
  <si>
    <t>PEACOAT</t>
    <phoneticPr fontId="9" type="noConversion"/>
  </si>
  <si>
    <t>SH21-0916</t>
    <phoneticPr fontId="8" type="noConversion"/>
  </si>
  <si>
    <t>Pair</t>
  </si>
  <si>
    <t>100% polyester 2pc MF Pillowcases</t>
  </si>
  <si>
    <t>100% polyester MF Pillowcases, cooling topical treatment, VZB packaging, single needle hem</t>
    <phoneticPr fontId="8" type="noConversion"/>
  </si>
  <si>
    <t>VINTAGE INDIGO</t>
    <phoneticPr fontId="9" type="noConversion"/>
  </si>
  <si>
    <t>SH21-0917</t>
  </si>
  <si>
    <t>100% polyester MF Pillowcases, cooling topical treatment, VZB packaging, single needle hem</t>
    <phoneticPr fontId="8" type="noConversion"/>
  </si>
  <si>
    <t>SH21-0918</t>
  </si>
  <si>
    <t>100% polyester MF Pillowcases, cooling topical treatment, VZB packaging, single needle hem</t>
    <phoneticPr fontId="8" type="noConversion"/>
  </si>
  <si>
    <t>KPC: 21x40"(2)</t>
  </si>
  <si>
    <t>SH21-0919</t>
  </si>
  <si>
    <t>4PC  MF Sheets</t>
    <phoneticPr fontId="8" type="noConversion"/>
  </si>
  <si>
    <t>6PC  MF Sheets</t>
    <phoneticPr fontId="8" type="noConversion"/>
  </si>
  <si>
    <t>6PC  MF Sheets</t>
    <phoneticPr fontId="8" type="noConversion"/>
  </si>
  <si>
    <t>6PC  MF Sheets</t>
    <phoneticPr fontId="8" type="noConversion"/>
  </si>
  <si>
    <t xml:space="preserve">2pc MF Pillowcases  </t>
    <phoneticPr fontId="8" type="noConversion"/>
  </si>
  <si>
    <t>2pc MF Pillowcases</t>
    <phoneticPr fontId="2" type="noConversion"/>
  </si>
  <si>
    <t>2pc MF Pillowcases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</si>
</sst>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00"/>
    <numFmt numFmtId="181" formatCode="0.0%"/>
  </numFmts>
  <fonts count="10" x14ac:knownFonts="1">
    <font>
      <sz val="11"/>
      <name val="Calibri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5" fillId="8" borderId="2" xfId="3" applyFill="1" applyBorder="1" applyAlignment="1">
      <alignment wrapText="1"/>
    </xf>
    <xf numFmtId="0" fontId="5" fillId="8" borderId="2" xfId="3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1" fontId="1" fillId="0" borderId="2" xfId="1" applyNumberFormat="1" applyBorder="1"/>
    <xf numFmtId="180" fontId="1" fillId="9" borderId="2" xfId="1" applyNumberFormat="1" applyFill="1" applyBorder="1"/>
    <xf numFmtId="2" fontId="1" fillId="0" borderId="2" xfId="1" applyNumberFormat="1" applyBorder="1"/>
    <xf numFmtId="1" fontId="1" fillId="9" borderId="2" xfId="1" applyNumberFormat="1" applyFill="1" applyBorder="1"/>
    <xf numFmtId="3" fontId="1" fillId="0" borderId="2" xfId="1" applyNumberFormat="1" applyBorder="1"/>
    <xf numFmtId="176" fontId="1" fillId="9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76" fontId="1" fillId="9" borderId="2" xfId="1" applyNumberFormat="1" applyFill="1" applyBorder="1" applyAlignment="1">
      <alignment wrapText="1"/>
    </xf>
    <xf numFmtId="10" fontId="0" fillId="9" borderId="2" xfId="4" applyNumberFormat="1" applyFont="1" applyFill="1" applyBorder="1" applyAlignment="1"/>
    <xf numFmtId="0" fontId="1" fillId="0" borderId="0" xfId="1"/>
    <xf numFmtId="177" fontId="1" fillId="0" borderId="2" xfId="1" applyNumberFormat="1" applyBorder="1" applyAlignment="1">
      <alignment wrapText="1"/>
    </xf>
    <xf numFmtId="180" fontId="1" fillId="9" borderId="2" xfId="1" applyNumberFormat="1" applyFill="1" applyBorder="1" applyAlignment="1">
      <alignment wrapText="1"/>
    </xf>
    <xf numFmtId="10" fontId="0" fillId="9" borderId="2" xfId="4" applyNumberFormat="1" applyFont="1" applyFill="1" applyBorder="1" applyAlignment="1">
      <alignment wrapText="1"/>
    </xf>
    <xf numFmtId="176" fontId="1" fillId="0" borderId="1" xfId="1" applyNumberFormat="1" applyBorder="1" applyAlignment="1">
      <alignment wrapText="1"/>
    </xf>
    <xf numFmtId="178" fontId="1" fillId="9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_2010 NY-showroom sheet set for JCP 0330" xfId="3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erta%2085gsm%20Microfiber%20Simply%20Comfy%20%20Cool%20Sheets%20Commitment%2011-27-2025%20Ju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qianyueyun\Local%20Settings\Temporary%20Internet%20Files\Content.Outlook\S0EW6CGV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imitment"/>
      <sheetName val="Costs Reduction 03-05-2025"/>
      <sheetName val="ValueSelect"/>
      <sheetName val="Data"/>
    </sheetNames>
    <sheetDataSet>
      <sheetData sheetId="0"/>
      <sheetData sheetId="1"/>
      <sheetData sheetId="2">
        <row r="32">
          <cell r="I32">
            <v>3.72</v>
          </cell>
          <cell r="AF32">
            <v>7.71</v>
          </cell>
        </row>
        <row r="33">
          <cell r="I33">
            <v>4.58</v>
          </cell>
          <cell r="AF33">
            <v>9.41</v>
          </cell>
        </row>
        <row r="34">
          <cell r="I34">
            <v>5.09</v>
          </cell>
          <cell r="AF34">
            <v>10.48</v>
          </cell>
        </row>
        <row r="35">
          <cell r="I35">
            <v>5.09</v>
          </cell>
          <cell r="AF35">
            <v>10.48</v>
          </cell>
        </row>
        <row r="36">
          <cell r="I36">
            <v>5.09</v>
          </cell>
          <cell r="AF36">
            <v>10.48</v>
          </cell>
        </row>
        <row r="37">
          <cell r="I37">
            <v>5.89</v>
          </cell>
          <cell r="AF37">
            <v>12.22</v>
          </cell>
        </row>
        <row r="38">
          <cell r="I38">
            <v>5.98</v>
          </cell>
          <cell r="AF38">
            <v>12.22</v>
          </cell>
        </row>
        <row r="64">
          <cell r="AF64">
            <v>2.41</v>
          </cell>
        </row>
        <row r="77">
          <cell r="I77">
            <v>5.09</v>
          </cell>
          <cell r="AF77">
            <v>10.48</v>
          </cell>
        </row>
        <row r="83">
          <cell r="I83">
            <v>0.98</v>
          </cell>
          <cell r="AF83">
            <v>2.5099999999999998</v>
          </cell>
        </row>
        <row r="84">
          <cell r="I84">
            <v>0.98</v>
          </cell>
          <cell r="AF84">
            <v>2.5099999999999998</v>
          </cell>
        </row>
        <row r="86">
          <cell r="I86">
            <v>1.1200000000000001</v>
          </cell>
          <cell r="AF86">
            <v>2.94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3"/>
  <sheetViews>
    <sheetView tabSelected="1" zoomScale="85" zoomScaleNormal="85" workbookViewId="0">
      <selection activeCell="I19" sqref="I19"/>
    </sheetView>
  </sheetViews>
  <sheetFormatPr defaultColWidth="9.28515625" defaultRowHeight="15" x14ac:dyDescent="0.25"/>
  <cols>
    <col min="1" max="1" width="10.28515625" style="1" customWidth="1"/>
    <col min="2" max="2" width="7.28515625" style="2" customWidth="1"/>
    <col min="3" max="4" width="8.42578125" style="2" customWidth="1"/>
    <col min="5" max="5" width="19" style="2" customWidth="1"/>
    <col min="6" max="6" width="25.7109375" style="2" customWidth="1"/>
    <col min="7" max="7" width="15.5703125" style="2" customWidth="1"/>
    <col min="8" max="8" width="19.42578125" style="2" bestFit="1" customWidth="1"/>
    <col min="9" max="9" width="37.140625" style="2" bestFit="1" customWidth="1"/>
    <col min="10" max="10" width="23.7109375" style="2" customWidth="1"/>
    <col min="11" max="11" width="77.85546875" style="2" customWidth="1"/>
    <col min="12" max="12" width="20.28515625" style="2" customWidth="1"/>
    <col min="13" max="13" width="36.42578125" style="2" customWidth="1"/>
    <col min="14" max="14" width="19" style="2" bestFit="1" customWidth="1"/>
    <col min="15" max="15" width="6.28515625" style="2" customWidth="1"/>
    <col min="16" max="16" width="11" style="2" bestFit="1" customWidth="1"/>
    <col min="17" max="17" width="14.42578125" style="2" customWidth="1"/>
    <col min="18" max="19" width="8.7109375" style="2" customWidth="1"/>
    <col min="20" max="20" width="8.7109375" style="3" customWidth="1"/>
    <col min="21" max="21" width="8.5703125" style="3" customWidth="1"/>
    <col min="22" max="22" width="9.28515625" style="2" customWidth="1"/>
    <col min="23" max="23" width="8.28515625" style="57" customWidth="1"/>
    <col min="24" max="24" width="8.7109375" style="57" customWidth="1"/>
    <col min="25" max="25" width="7.28515625" style="57" customWidth="1"/>
    <col min="26" max="26" width="9" style="58" customWidth="1"/>
    <col min="27" max="27" width="6.28515625" style="59" customWidth="1"/>
    <col min="28" max="28" width="10" style="60" customWidth="1"/>
    <col min="29" max="29" width="10" style="58" customWidth="1"/>
    <col min="30" max="30" width="9.7109375" style="59" customWidth="1"/>
    <col min="31" max="31" width="7.7109375" style="2" customWidth="1"/>
    <col min="32" max="32" width="8.85546875" style="3" customWidth="1"/>
    <col min="33" max="33" width="15" style="2" customWidth="1"/>
    <col min="34" max="34" width="8.42578125" style="4" customWidth="1"/>
    <col min="35" max="35" width="9" style="3" customWidth="1"/>
    <col min="36" max="36" width="8.28515625" style="3" customWidth="1"/>
    <col min="37" max="37" width="7.85546875" style="4" customWidth="1"/>
    <col min="38" max="38" width="8.28515625" style="3" customWidth="1"/>
    <col min="39" max="39" width="11.710937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7109375" style="3" customWidth="1"/>
    <col min="49" max="49" width="9.7109375" style="3" customWidth="1"/>
    <col min="50" max="50" width="10.7109375" style="3" customWidth="1"/>
    <col min="51" max="51" width="12.28515625" style="3" customWidth="1"/>
    <col min="52" max="52" width="9.28515625" style="2"/>
    <col min="53" max="53" width="11.5703125" style="3" customWidth="1"/>
    <col min="54" max="54" width="15" style="3" customWidth="1"/>
    <col min="55" max="16384" width="9.28515625" style="2"/>
  </cols>
  <sheetData>
    <row r="1" spans="1:54" ht="67.900000000000006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50" customFormat="1" ht="30" x14ac:dyDescent="0.25">
      <c r="A2" s="28">
        <v>1</v>
      </c>
      <c r="B2" s="29"/>
      <c r="C2" s="29"/>
      <c r="D2" s="29"/>
      <c r="E2" s="29" t="s">
        <v>54</v>
      </c>
      <c r="F2" s="29" t="s">
        <v>55</v>
      </c>
      <c r="G2" s="29" t="s">
        <v>56</v>
      </c>
      <c r="H2" s="30" t="s">
        <v>57</v>
      </c>
      <c r="I2" s="29" t="s">
        <v>58</v>
      </c>
      <c r="J2" s="29" t="s">
        <v>108</v>
      </c>
      <c r="K2" s="31" t="s">
        <v>59</v>
      </c>
      <c r="L2" s="32" t="s">
        <v>60</v>
      </c>
      <c r="M2" s="33" t="s">
        <v>61</v>
      </c>
      <c r="N2" s="34" t="s">
        <v>62</v>
      </c>
      <c r="O2" s="29"/>
      <c r="P2" s="35" t="s">
        <v>63</v>
      </c>
      <c r="Q2" s="29"/>
      <c r="R2" s="29"/>
      <c r="S2" s="29" t="s">
        <v>64</v>
      </c>
      <c r="T2" s="36">
        <v>3.61</v>
      </c>
      <c r="U2" s="37">
        <f>'[16]Internal Comimitment'!I32</f>
        <v>3.72</v>
      </c>
      <c r="V2" s="29" t="s">
        <v>65</v>
      </c>
      <c r="W2" s="38">
        <v>28.5</v>
      </c>
      <c r="X2" s="38">
        <v>28</v>
      </c>
      <c r="Y2" s="38">
        <v>31</v>
      </c>
      <c r="Z2" s="33">
        <v>4.3600000000000003</v>
      </c>
      <c r="AA2" s="39">
        <v>4</v>
      </c>
      <c r="AB2" s="40">
        <f>IF(W2="","",W2*X2*Y2/1000000)</f>
        <v>2.4738E-2</v>
      </c>
      <c r="AC2" s="41">
        <v>56</v>
      </c>
      <c r="AD2" s="42">
        <f>IF(AA2="","",AC2/AB2*AA2)</f>
        <v>9054.8953027730622</v>
      </c>
      <c r="AE2" s="43">
        <v>3500</v>
      </c>
      <c r="AF2" s="44">
        <f>IF(ISERROR(AE2/AD2),"",AE2/AD2)</f>
        <v>0.38653124999999999</v>
      </c>
      <c r="AG2" s="29" t="s">
        <v>66</v>
      </c>
      <c r="AH2" s="45">
        <v>0.314</v>
      </c>
      <c r="AI2" s="44">
        <f>IF(ISERROR(U2*AH2),"",U2*AH2)</f>
        <v>1.16808</v>
      </c>
      <c r="AJ2" s="44">
        <f>IF(ISERROR(U2+AF2+AI2),"",U2+AF2+AI2)</f>
        <v>5.2746112499999995</v>
      </c>
      <c r="AK2" s="46">
        <v>0</v>
      </c>
      <c r="AL2" s="44">
        <f t="shared" ref="AL2:AL13" si="0">IF(ISERROR(AY2*AK2),"",AY2*AK2)</f>
        <v>0</v>
      </c>
      <c r="AM2" s="46">
        <v>0</v>
      </c>
      <c r="AN2" s="44">
        <f t="shared" ref="AN2:AN13" si="1">IF(ISERROR(AY2*AM2),"",AY2*AM2)</f>
        <v>0</v>
      </c>
      <c r="AO2" s="46">
        <v>5.5E-2</v>
      </c>
      <c r="AP2" s="44">
        <f>IF(ISERROR(AY2*AO2),"",AY2*AO2)</f>
        <v>0.42404999999999998</v>
      </c>
      <c r="AQ2" s="46">
        <v>0</v>
      </c>
      <c r="AR2" s="44">
        <f>IF(ISERROR(U2*AQ2),"",U2*AQ2)</f>
        <v>0</v>
      </c>
      <c r="AS2" s="47">
        <v>0</v>
      </c>
      <c r="AT2" s="46">
        <v>0</v>
      </c>
      <c r="AU2" s="44">
        <f>IF(ISERROR(AY2*AT2),"",AY2*AT2)</f>
        <v>0</v>
      </c>
      <c r="AV2" s="44">
        <f>IF(ISERROR(AL2+AN2+AP2+AR2+AU2),"",AL2+AN2+AP2+AR2+AU2)</f>
        <v>0.42404999999999998</v>
      </c>
      <c r="AW2" s="48">
        <f t="shared" ref="AW2:AW13" si="2">IF(ISERROR(AJ2+AV2),"",AJ2+AV2)</f>
        <v>5.6986612499999998</v>
      </c>
      <c r="AX2" s="49">
        <f t="shared" ref="AX2:AX13" si="3">IF(ISERROR((AY2-AW2)/AY2),"",(AY2-AW2)/AY2)</f>
        <v>0.26087402723735409</v>
      </c>
      <c r="AY2" s="47">
        <f>'[16]Internal Comimitment'!AF32</f>
        <v>7.71</v>
      </c>
      <c r="AZ2" s="39">
        <v>1572</v>
      </c>
      <c r="BA2" s="44">
        <f>IF(ISERROR(AW2*AZ2),"",AW2*AZ2)</f>
        <v>8958.2954850000006</v>
      </c>
      <c r="BB2" s="44">
        <f>IF(ISERROR(AY2*AZ2),"",AY2*AZ2)</f>
        <v>12120.12</v>
      </c>
    </row>
    <row r="3" spans="1:54" s="50" customFormat="1" ht="30" x14ac:dyDescent="0.25">
      <c r="A3" s="28">
        <v>2</v>
      </c>
      <c r="B3" s="29"/>
      <c r="C3" s="29"/>
      <c r="D3" s="29"/>
      <c r="E3" s="29" t="s">
        <v>54</v>
      </c>
      <c r="F3" s="29" t="s">
        <v>55</v>
      </c>
      <c r="G3" s="29" t="s">
        <v>56</v>
      </c>
      <c r="H3" s="30" t="s">
        <v>57</v>
      </c>
      <c r="I3" s="29" t="s">
        <v>67</v>
      </c>
      <c r="J3" s="29" t="s">
        <v>109</v>
      </c>
      <c r="K3" s="31" t="s">
        <v>59</v>
      </c>
      <c r="L3" s="32" t="s">
        <v>60</v>
      </c>
      <c r="M3" s="33" t="s">
        <v>69</v>
      </c>
      <c r="N3" s="34" t="s">
        <v>70</v>
      </c>
      <c r="O3" s="29"/>
      <c r="P3" s="35" t="s">
        <v>71</v>
      </c>
      <c r="Q3" s="29"/>
      <c r="R3" s="29"/>
      <c r="S3" s="29" t="s">
        <v>64</v>
      </c>
      <c r="T3" s="36">
        <v>4.4400000000000004</v>
      </c>
      <c r="U3" s="37">
        <f>'[16]Internal Comimitment'!I33</f>
        <v>4.58</v>
      </c>
      <c r="V3" s="29" t="s">
        <v>65</v>
      </c>
      <c r="W3" s="38">
        <v>28.5</v>
      </c>
      <c r="X3" s="38">
        <v>28</v>
      </c>
      <c r="Y3" s="38">
        <v>36</v>
      </c>
      <c r="Z3" s="33">
        <v>6.17</v>
      </c>
      <c r="AA3" s="39">
        <v>4</v>
      </c>
      <c r="AB3" s="40">
        <f t="shared" ref="AB3:AB13" si="4">IF(W3="","",W3*X3*Y3/1000000)</f>
        <v>2.8728E-2</v>
      </c>
      <c r="AC3" s="41">
        <v>56</v>
      </c>
      <c r="AD3" s="42">
        <f t="shared" ref="AD3:AD13" si="5">IF(AA3="","",AC3/AB3*AA3)</f>
        <v>7797.2709551656917</v>
      </c>
      <c r="AE3" s="43">
        <v>3500</v>
      </c>
      <c r="AF3" s="44">
        <f t="shared" ref="AF3:AF13" si="6">IF(ISERROR(AE3/AD3),"",AE3/AD3)</f>
        <v>0.44887500000000002</v>
      </c>
      <c r="AG3" s="29" t="s">
        <v>66</v>
      </c>
      <c r="AH3" s="45">
        <v>0.314</v>
      </c>
      <c r="AI3" s="44">
        <f t="shared" ref="AI3:AI13" si="7">IF(ISERROR(U3*AH3),"",U3*AH3)</f>
        <v>1.4381200000000001</v>
      </c>
      <c r="AJ3" s="44">
        <f t="shared" ref="AJ3:AJ13" si="8">IF(ISERROR(U3+AF3+AI3),"",U3+AF3+AI3)</f>
        <v>6.4669950000000007</v>
      </c>
      <c r="AK3" s="46">
        <v>0</v>
      </c>
      <c r="AL3" s="44">
        <f t="shared" si="0"/>
        <v>0</v>
      </c>
      <c r="AM3" s="46">
        <v>0</v>
      </c>
      <c r="AN3" s="44">
        <f t="shared" si="1"/>
        <v>0</v>
      </c>
      <c r="AO3" s="46">
        <v>5.5E-2</v>
      </c>
      <c r="AP3" s="44">
        <f t="shared" ref="AP3:AP13" si="9">IF(ISERROR(AY3*AO3),"",AY3*AO3)</f>
        <v>0.51755000000000007</v>
      </c>
      <c r="AQ3" s="46">
        <v>0</v>
      </c>
      <c r="AR3" s="44">
        <f t="shared" ref="AR3:AR13" si="10">IF(ISERROR(U3*AQ3),"",U3*AQ3)</f>
        <v>0</v>
      </c>
      <c r="AS3" s="47">
        <v>0</v>
      </c>
      <c r="AT3" s="46">
        <v>0</v>
      </c>
      <c r="AU3" s="44">
        <f t="shared" ref="AU3:AU13" si="11">IF(ISERROR(AY3*AT3),"",AY3*AT3)</f>
        <v>0</v>
      </c>
      <c r="AV3" s="44">
        <f t="shared" ref="AV3:AV13" si="12">IF(ISERROR(AL3+AN3+AP3+AR3+AU3),"",AL3+AN3+AP3+AR3+AU3)</f>
        <v>0.51755000000000007</v>
      </c>
      <c r="AW3" s="48">
        <f t="shared" si="2"/>
        <v>6.9845450000000007</v>
      </c>
      <c r="AX3" s="49">
        <f t="shared" si="3"/>
        <v>0.25775292242295422</v>
      </c>
      <c r="AY3" s="47">
        <f>'[16]Internal Comimitment'!AF33</f>
        <v>9.41</v>
      </c>
      <c r="AZ3" s="39">
        <v>1160</v>
      </c>
      <c r="BA3" s="44">
        <f t="shared" ref="BA3:BA13" si="13">IF(ISERROR(AW3*AZ3),"",AW3*AZ3)</f>
        <v>8102.0722000000005</v>
      </c>
      <c r="BB3" s="44">
        <f t="shared" ref="BB3:BB13" si="14">IF(ISERROR(AY3*AZ3),"",AY3*AZ3)</f>
        <v>10915.6</v>
      </c>
    </row>
    <row r="4" spans="1:54" s="50" customFormat="1" ht="30" x14ac:dyDescent="0.25">
      <c r="A4" s="28">
        <v>3</v>
      </c>
      <c r="B4" s="29"/>
      <c r="C4" s="29"/>
      <c r="D4" s="29"/>
      <c r="E4" s="29" t="s">
        <v>54</v>
      </c>
      <c r="F4" s="29" t="s">
        <v>55</v>
      </c>
      <c r="G4" s="29" t="s">
        <v>56</v>
      </c>
      <c r="H4" s="30" t="s">
        <v>57</v>
      </c>
      <c r="I4" s="29" t="s">
        <v>68</v>
      </c>
      <c r="J4" s="29" t="s">
        <v>110</v>
      </c>
      <c r="K4" s="31" t="s">
        <v>59</v>
      </c>
      <c r="L4" s="32" t="s">
        <v>72</v>
      </c>
      <c r="M4" s="33" t="s">
        <v>73</v>
      </c>
      <c r="N4" s="34" t="s">
        <v>70</v>
      </c>
      <c r="O4" s="29"/>
      <c r="P4" s="35" t="s">
        <v>74</v>
      </c>
      <c r="Q4" s="29"/>
      <c r="R4" s="29"/>
      <c r="S4" s="29" t="s">
        <v>64</v>
      </c>
      <c r="T4" s="36">
        <v>4.9400000000000004</v>
      </c>
      <c r="U4" s="37">
        <f>'[16]Internal Comimitment'!I34</f>
        <v>5.09</v>
      </c>
      <c r="V4" s="29" t="s">
        <v>65</v>
      </c>
      <c r="W4" s="38">
        <v>28.5</v>
      </c>
      <c r="X4" s="38">
        <v>28</v>
      </c>
      <c r="Y4" s="38">
        <v>40</v>
      </c>
      <c r="Z4" s="33">
        <v>7.04</v>
      </c>
      <c r="AA4" s="39">
        <v>4</v>
      </c>
      <c r="AB4" s="40">
        <f t="shared" si="4"/>
        <v>3.1919999999999997E-2</v>
      </c>
      <c r="AC4" s="41">
        <v>56</v>
      </c>
      <c r="AD4" s="42">
        <f t="shared" si="5"/>
        <v>7017.5438596491231</v>
      </c>
      <c r="AE4" s="43">
        <v>3500</v>
      </c>
      <c r="AF4" s="44">
        <f t="shared" si="6"/>
        <v>0.49874999999999997</v>
      </c>
      <c r="AG4" s="29" t="s">
        <v>66</v>
      </c>
      <c r="AH4" s="45">
        <v>0.314</v>
      </c>
      <c r="AI4" s="44">
        <f t="shared" si="7"/>
        <v>1.59826</v>
      </c>
      <c r="AJ4" s="44">
        <f t="shared" si="8"/>
        <v>7.1870099999999999</v>
      </c>
      <c r="AK4" s="46">
        <v>0</v>
      </c>
      <c r="AL4" s="44">
        <f t="shared" si="0"/>
        <v>0</v>
      </c>
      <c r="AM4" s="46">
        <v>0</v>
      </c>
      <c r="AN4" s="44">
        <f t="shared" si="1"/>
        <v>0</v>
      </c>
      <c r="AO4" s="46">
        <v>5.5E-2</v>
      </c>
      <c r="AP4" s="44">
        <f t="shared" si="9"/>
        <v>0.57640000000000002</v>
      </c>
      <c r="AQ4" s="46">
        <v>0</v>
      </c>
      <c r="AR4" s="44">
        <f t="shared" si="10"/>
        <v>0</v>
      </c>
      <c r="AS4" s="47">
        <v>0</v>
      </c>
      <c r="AT4" s="46">
        <v>0</v>
      </c>
      <c r="AU4" s="44">
        <f t="shared" si="11"/>
        <v>0</v>
      </c>
      <c r="AV4" s="44">
        <f t="shared" si="12"/>
        <v>0.57640000000000002</v>
      </c>
      <c r="AW4" s="48">
        <f t="shared" si="2"/>
        <v>7.7634100000000004</v>
      </c>
      <c r="AX4" s="49">
        <f t="shared" si="3"/>
        <v>0.25921660305343514</v>
      </c>
      <c r="AY4" s="47">
        <f>'[16]Internal Comimitment'!AF34</f>
        <v>10.48</v>
      </c>
      <c r="AZ4" s="5">
        <v>1080</v>
      </c>
      <c r="BA4" s="44">
        <f t="shared" si="13"/>
        <v>8384.4827999999998</v>
      </c>
      <c r="BB4" s="44">
        <f t="shared" si="14"/>
        <v>11318.4</v>
      </c>
    </row>
    <row r="5" spans="1:54" s="50" customFormat="1" ht="30" x14ac:dyDescent="0.25">
      <c r="A5" s="28">
        <v>4</v>
      </c>
      <c r="B5" s="29"/>
      <c r="C5" s="29"/>
      <c r="D5" s="29"/>
      <c r="E5" s="29" t="s">
        <v>54</v>
      </c>
      <c r="F5" s="29" t="s">
        <v>55</v>
      </c>
      <c r="G5" s="29" t="s">
        <v>56</v>
      </c>
      <c r="H5" s="30" t="s">
        <v>57</v>
      </c>
      <c r="I5" s="29" t="s">
        <v>67</v>
      </c>
      <c r="J5" s="29" t="s">
        <v>109</v>
      </c>
      <c r="K5" s="31" t="s">
        <v>59</v>
      </c>
      <c r="L5" s="32" t="s">
        <v>75</v>
      </c>
      <c r="M5" s="33" t="s">
        <v>73</v>
      </c>
      <c r="N5" s="34" t="s">
        <v>76</v>
      </c>
      <c r="O5" s="29"/>
      <c r="P5" s="35" t="s">
        <v>77</v>
      </c>
      <c r="Q5" s="29"/>
      <c r="R5" s="29"/>
      <c r="S5" s="29" t="s">
        <v>64</v>
      </c>
      <c r="T5" s="36">
        <v>4.9400000000000004</v>
      </c>
      <c r="U5" s="37">
        <f>'[16]Internal Comimitment'!I35</f>
        <v>5.09</v>
      </c>
      <c r="V5" s="29" t="s">
        <v>65</v>
      </c>
      <c r="W5" s="38">
        <v>28.5</v>
      </c>
      <c r="X5" s="38">
        <v>28</v>
      </c>
      <c r="Y5" s="38">
        <v>40</v>
      </c>
      <c r="Z5" s="33">
        <v>7.04</v>
      </c>
      <c r="AA5" s="39">
        <v>4</v>
      </c>
      <c r="AB5" s="40">
        <f t="shared" si="4"/>
        <v>3.1919999999999997E-2</v>
      </c>
      <c r="AC5" s="41">
        <v>56</v>
      </c>
      <c r="AD5" s="42">
        <f t="shared" si="5"/>
        <v>7017.5438596491231</v>
      </c>
      <c r="AE5" s="43">
        <v>3500</v>
      </c>
      <c r="AF5" s="44">
        <f t="shared" si="6"/>
        <v>0.49874999999999997</v>
      </c>
      <c r="AG5" s="29" t="s">
        <v>66</v>
      </c>
      <c r="AH5" s="45">
        <v>0.314</v>
      </c>
      <c r="AI5" s="44">
        <f t="shared" si="7"/>
        <v>1.59826</v>
      </c>
      <c r="AJ5" s="44">
        <f t="shared" si="8"/>
        <v>7.1870099999999999</v>
      </c>
      <c r="AK5" s="46">
        <v>0</v>
      </c>
      <c r="AL5" s="44">
        <f t="shared" si="0"/>
        <v>0</v>
      </c>
      <c r="AM5" s="46">
        <v>0</v>
      </c>
      <c r="AN5" s="44">
        <f t="shared" si="1"/>
        <v>0</v>
      </c>
      <c r="AO5" s="46">
        <v>5.5E-2</v>
      </c>
      <c r="AP5" s="44">
        <f t="shared" si="9"/>
        <v>0.57640000000000002</v>
      </c>
      <c r="AQ5" s="46">
        <v>0</v>
      </c>
      <c r="AR5" s="44">
        <f t="shared" si="10"/>
        <v>0</v>
      </c>
      <c r="AS5" s="47">
        <v>0</v>
      </c>
      <c r="AT5" s="46">
        <v>0</v>
      </c>
      <c r="AU5" s="44">
        <f t="shared" si="11"/>
        <v>0</v>
      </c>
      <c r="AV5" s="44">
        <f t="shared" si="12"/>
        <v>0.57640000000000002</v>
      </c>
      <c r="AW5" s="48">
        <f t="shared" si="2"/>
        <v>7.7634100000000004</v>
      </c>
      <c r="AX5" s="49">
        <f t="shared" si="3"/>
        <v>0.25921660305343514</v>
      </c>
      <c r="AY5" s="47">
        <f>'[16]Internal Comimitment'!AF35</f>
        <v>10.48</v>
      </c>
      <c r="AZ5" s="5">
        <v>1080</v>
      </c>
      <c r="BA5" s="44">
        <f t="shared" si="13"/>
        <v>8384.4827999999998</v>
      </c>
      <c r="BB5" s="44">
        <f t="shared" si="14"/>
        <v>11318.4</v>
      </c>
    </row>
    <row r="6" spans="1:54" s="50" customFormat="1" ht="30" x14ac:dyDescent="0.25">
      <c r="A6" s="28">
        <v>5</v>
      </c>
      <c r="B6" s="29"/>
      <c r="C6" s="29"/>
      <c r="D6" s="29"/>
      <c r="E6" s="29" t="s">
        <v>54</v>
      </c>
      <c r="F6" s="29" t="s">
        <v>55</v>
      </c>
      <c r="G6" s="29" t="s">
        <v>56</v>
      </c>
      <c r="H6" s="30" t="s">
        <v>57</v>
      </c>
      <c r="I6" s="29" t="s">
        <v>68</v>
      </c>
      <c r="J6" s="29" t="s">
        <v>109</v>
      </c>
      <c r="K6" s="31" t="s">
        <v>59</v>
      </c>
      <c r="L6" s="32" t="s">
        <v>60</v>
      </c>
      <c r="M6" s="33" t="s">
        <v>73</v>
      </c>
      <c r="N6" s="34" t="s">
        <v>78</v>
      </c>
      <c r="O6" s="29"/>
      <c r="P6" s="35" t="s">
        <v>79</v>
      </c>
      <c r="Q6" s="29"/>
      <c r="R6" s="29"/>
      <c r="S6" s="29" t="s">
        <v>64</v>
      </c>
      <c r="T6" s="36">
        <v>4.9400000000000004</v>
      </c>
      <c r="U6" s="37">
        <f>'[16]Internal Comimitment'!I36</f>
        <v>5.09</v>
      </c>
      <c r="V6" s="29" t="s">
        <v>65</v>
      </c>
      <c r="W6" s="38">
        <v>28.5</v>
      </c>
      <c r="X6" s="38">
        <v>28</v>
      </c>
      <c r="Y6" s="38">
        <v>40</v>
      </c>
      <c r="Z6" s="33">
        <v>7.04</v>
      </c>
      <c r="AA6" s="39">
        <v>4</v>
      </c>
      <c r="AB6" s="40">
        <f t="shared" si="4"/>
        <v>3.1919999999999997E-2</v>
      </c>
      <c r="AC6" s="41">
        <v>56</v>
      </c>
      <c r="AD6" s="42">
        <f t="shared" si="5"/>
        <v>7017.5438596491231</v>
      </c>
      <c r="AE6" s="43">
        <v>3500</v>
      </c>
      <c r="AF6" s="44">
        <f t="shared" si="6"/>
        <v>0.49874999999999997</v>
      </c>
      <c r="AG6" s="29" t="s">
        <v>66</v>
      </c>
      <c r="AH6" s="45">
        <v>0.314</v>
      </c>
      <c r="AI6" s="44">
        <f t="shared" si="7"/>
        <v>1.59826</v>
      </c>
      <c r="AJ6" s="44">
        <f t="shared" si="8"/>
        <v>7.1870099999999999</v>
      </c>
      <c r="AK6" s="46">
        <v>0</v>
      </c>
      <c r="AL6" s="44">
        <f t="shared" si="0"/>
        <v>0</v>
      </c>
      <c r="AM6" s="46">
        <v>0</v>
      </c>
      <c r="AN6" s="44">
        <f t="shared" si="1"/>
        <v>0</v>
      </c>
      <c r="AO6" s="46">
        <v>5.5E-2</v>
      </c>
      <c r="AP6" s="44">
        <f t="shared" si="9"/>
        <v>0.57640000000000002</v>
      </c>
      <c r="AQ6" s="46">
        <v>0</v>
      </c>
      <c r="AR6" s="44">
        <f t="shared" si="10"/>
        <v>0</v>
      </c>
      <c r="AS6" s="47">
        <v>0</v>
      </c>
      <c r="AT6" s="46">
        <v>0</v>
      </c>
      <c r="AU6" s="44">
        <f t="shared" si="11"/>
        <v>0</v>
      </c>
      <c r="AV6" s="44">
        <f t="shared" si="12"/>
        <v>0.57640000000000002</v>
      </c>
      <c r="AW6" s="48">
        <f t="shared" si="2"/>
        <v>7.7634100000000004</v>
      </c>
      <c r="AX6" s="49">
        <f t="shared" si="3"/>
        <v>0.25921660305343514</v>
      </c>
      <c r="AY6" s="47">
        <f>'[16]Internal Comimitment'!AF36</f>
        <v>10.48</v>
      </c>
      <c r="AZ6" s="5">
        <v>1080</v>
      </c>
      <c r="BA6" s="44">
        <f t="shared" si="13"/>
        <v>8384.4827999999998</v>
      </c>
      <c r="BB6" s="44">
        <f t="shared" si="14"/>
        <v>11318.4</v>
      </c>
    </row>
    <row r="7" spans="1:54" s="50" customFormat="1" ht="30" x14ac:dyDescent="0.25">
      <c r="A7" s="28">
        <v>6</v>
      </c>
      <c r="B7" s="29"/>
      <c r="C7" s="29"/>
      <c r="D7" s="29"/>
      <c r="E7" s="29" t="s">
        <v>54</v>
      </c>
      <c r="F7" s="29" t="s">
        <v>55</v>
      </c>
      <c r="G7" s="29" t="s">
        <v>56</v>
      </c>
      <c r="H7" s="30" t="s">
        <v>57</v>
      </c>
      <c r="I7" s="29" t="s">
        <v>68</v>
      </c>
      <c r="J7" s="29" t="s">
        <v>109</v>
      </c>
      <c r="K7" s="31" t="s">
        <v>59</v>
      </c>
      <c r="L7" s="32" t="s">
        <v>60</v>
      </c>
      <c r="M7" s="33" t="s">
        <v>80</v>
      </c>
      <c r="N7" s="34" t="s">
        <v>81</v>
      </c>
      <c r="O7" s="29"/>
      <c r="P7" s="35" t="s">
        <v>82</v>
      </c>
      <c r="Q7" s="29"/>
      <c r="R7" s="29"/>
      <c r="S7" s="29" t="s">
        <v>64</v>
      </c>
      <c r="T7" s="36">
        <v>5.41</v>
      </c>
      <c r="U7" s="37">
        <f>'[16]Internal Comimitment'!I37</f>
        <v>5.89</v>
      </c>
      <c r="V7" s="29" t="s">
        <v>65</v>
      </c>
      <c r="W7" s="38">
        <v>28.5</v>
      </c>
      <c r="X7" s="38">
        <v>28</v>
      </c>
      <c r="Y7" s="38">
        <v>44</v>
      </c>
      <c r="Z7" s="33">
        <v>8.3699999999999992</v>
      </c>
      <c r="AA7" s="39">
        <v>4</v>
      </c>
      <c r="AB7" s="40">
        <f t="shared" si="4"/>
        <v>3.5111999999999997E-2</v>
      </c>
      <c r="AC7" s="41">
        <v>56</v>
      </c>
      <c r="AD7" s="42">
        <f t="shared" si="5"/>
        <v>6379.5853269537483</v>
      </c>
      <c r="AE7" s="43">
        <v>3500</v>
      </c>
      <c r="AF7" s="44">
        <f t="shared" si="6"/>
        <v>0.54862499999999992</v>
      </c>
      <c r="AG7" s="29" t="s">
        <v>66</v>
      </c>
      <c r="AH7" s="45">
        <v>0.314</v>
      </c>
      <c r="AI7" s="44">
        <f t="shared" si="7"/>
        <v>1.8494599999999999</v>
      </c>
      <c r="AJ7" s="44">
        <f t="shared" si="8"/>
        <v>8.2880850000000006</v>
      </c>
      <c r="AK7" s="46">
        <v>0</v>
      </c>
      <c r="AL7" s="44">
        <f t="shared" si="0"/>
        <v>0</v>
      </c>
      <c r="AM7" s="46">
        <v>0</v>
      </c>
      <c r="AN7" s="44">
        <f t="shared" si="1"/>
        <v>0</v>
      </c>
      <c r="AO7" s="46">
        <v>5.5E-2</v>
      </c>
      <c r="AP7" s="44">
        <f t="shared" si="9"/>
        <v>0.67210000000000003</v>
      </c>
      <c r="AQ7" s="46">
        <v>0</v>
      </c>
      <c r="AR7" s="44">
        <f t="shared" si="10"/>
        <v>0</v>
      </c>
      <c r="AS7" s="47">
        <v>0</v>
      </c>
      <c r="AT7" s="46">
        <v>0</v>
      </c>
      <c r="AU7" s="44">
        <f t="shared" si="11"/>
        <v>0</v>
      </c>
      <c r="AV7" s="44">
        <f t="shared" si="12"/>
        <v>0.67210000000000003</v>
      </c>
      <c r="AW7" s="48">
        <f t="shared" si="2"/>
        <v>8.960185000000001</v>
      </c>
      <c r="AX7" s="49">
        <f t="shared" si="3"/>
        <v>0.26676063829787228</v>
      </c>
      <c r="AY7" s="47">
        <f>'[16]Internal Comimitment'!AF37</f>
        <v>12.22</v>
      </c>
      <c r="AZ7" s="39">
        <v>1748</v>
      </c>
      <c r="BA7" s="44">
        <f t="shared" si="13"/>
        <v>15662.403380000002</v>
      </c>
      <c r="BB7" s="44">
        <f t="shared" si="14"/>
        <v>21360.560000000001</v>
      </c>
    </row>
    <row r="8" spans="1:54" ht="30" customHeight="1" x14ac:dyDescent="0.25">
      <c r="A8" s="28">
        <v>7</v>
      </c>
      <c r="B8" s="32"/>
      <c r="C8" s="32"/>
      <c r="D8" s="32"/>
      <c r="E8" s="29" t="s">
        <v>54</v>
      </c>
      <c r="F8" s="29" t="s">
        <v>55</v>
      </c>
      <c r="G8" s="29" t="s">
        <v>56</v>
      </c>
      <c r="H8" s="30" t="s">
        <v>57</v>
      </c>
      <c r="I8" s="29" t="s">
        <v>83</v>
      </c>
      <c r="J8" s="29" t="s">
        <v>111</v>
      </c>
      <c r="K8" s="31" t="s">
        <v>59</v>
      </c>
      <c r="L8" s="32" t="s">
        <v>75</v>
      </c>
      <c r="M8" s="33" t="s">
        <v>84</v>
      </c>
      <c r="N8" s="34" t="s">
        <v>70</v>
      </c>
      <c r="O8" s="29"/>
      <c r="P8" s="35" t="s">
        <v>85</v>
      </c>
      <c r="Q8" s="29"/>
      <c r="R8" s="32"/>
      <c r="S8" s="29" t="s">
        <v>64</v>
      </c>
      <c r="T8" s="36">
        <v>5.8</v>
      </c>
      <c r="U8" s="37">
        <f>'[16]Internal Comimitment'!I38</f>
        <v>5.98</v>
      </c>
      <c r="V8" s="29" t="s">
        <v>65</v>
      </c>
      <c r="W8" s="51">
        <v>28.5</v>
      </c>
      <c r="X8" s="51">
        <v>28</v>
      </c>
      <c r="Y8" s="51">
        <v>44</v>
      </c>
      <c r="Z8" s="33">
        <v>8.3699999999999992</v>
      </c>
      <c r="AA8" s="39">
        <v>4</v>
      </c>
      <c r="AB8" s="52">
        <f t="shared" si="4"/>
        <v>3.5111999999999997E-2</v>
      </c>
      <c r="AC8" s="41">
        <v>56</v>
      </c>
      <c r="AD8" s="42">
        <f t="shared" si="5"/>
        <v>6379.5853269537483</v>
      </c>
      <c r="AE8" s="43">
        <v>3500</v>
      </c>
      <c r="AF8" s="48">
        <f t="shared" si="6"/>
        <v>0.54862499999999992</v>
      </c>
      <c r="AG8" s="29" t="s">
        <v>66</v>
      </c>
      <c r="AH8" s="45">
        <v>0.314</v>
      </c>
      <c r="AI8" s="44">
        <f t="shared" si="7"/>
        <v>1.8777200000000001</v>
      </c>
      <c r="AJ8" s="44">
        <f t="shared" si="8"/>
        <v>8.406345</v>
      </c>
      <c r="AK8" s="46">
        <v>0</v>
      </c>
      <c r="AL8" s="48">
        <f t="shared" si="0"/>
        <v>0</v>
      </c>
      <c r="AM8" s="46">
        <v>0</v>
      </c>
      <c r="AN8" s="48">
        <f t="shared" si="1"/>
        <v>0</v>
      </c>
      <c r="AO8" s="46">
        <v>5.5E-2</v>
      </c>
      <c r="AP8" s="44">
        <f t="shared" si="9"/>
        <v>0.67210000000000003</v>
      </c>
      <c r="AQ8" s="46">
        <v>0</v>
      </c>
      <c r="AR8" s="44">
        <f t="shared" si="10"/>
        <v>0</v>
      </c>
      <c r="AS8" s="47">
        <v>0</v>
      </c>
      <c r="AT8" s="46">
        <v>0</v>
      </c>
      <c r="AU8" s="44">
        <f t="shared" si="11"/>
        <v>0</v>
      </c>
      <c r="AV8" s="44">
        <f t="shared" si="12"/>
        <v>0.67210000000000003</v>
      </c>
      <c r="AW8" s="48">
        <f t="shared" si="2"/>
        <v>9.0784450000000003</v>
      </c>
      <c r="AX8" s="53">
        <f t="shared" si="3"/>
        <v>0.25708306055646485</v>
      </c>
      <c r="AY8" s="6">
        <f>'[16]Internal Comimitment'!AF38</f>
        <v>12.22</v>
      </c>
      <c r="AZ8" s="5">
        <v>600</v>
      </c>
      <c r="BA8" s="44">
        <f t="shared" si="13"/>
        <v>5447.067</v>
      </c>
      <c r="BB8" s="44">
        <f t="shared" si="14"/>
        <v>7332</v>
      </c>
    </row>
    <row r="9" spans="1:54" ht="30" x14ac:dyDescent="0.25">
      <c r="A9" s="28">
        <v>8</v>
      </c>
      <c r="B9" s="32"/>
      <c r="C9" s="32"/>
      <c r="D9" s="32"/>
      <c r="E9" s="29" t="s">
        <v>54</v>
      </c>
      <c r="F9" s="29" t="s">
        <v>55</v>
      </c>
      <c r="G9" s="29" t="s">
        <v>56</v>
      </c>
      <c r="H9" s="30" t="s">
        <v>57</v>
      </c>
      <c r="I9" s="29" t="s">
        <v>68</v>
      </c>
      <c r="J9" s="29" t="s">
        <v>109</v>
      </c>
      <c r="K9" s="31" t="s">
        <v>86</v>
      </c>
      <c r="L9" s="32" t="s">
        <v>87</v>
      </c>
      <c r="M9" s="29" t="s">
        <v>73</v>
      </c>
      <c r="N9" s="34" t="s">
        <v>88</v>
      </c>
      <c r="O9" s="32"/>
      <c r="P9" s="35" t="s">
        <v>89</v>
      </c>
      <c r="Q9" s="29"/>
      <c r="R9" s="32"/>
      <c r="S9" s="29" t="s">
        <v>64</v>
      </c>
      <c r="T9" s="36">
        <v>4.9400000000000004</v>
      </c>
      <c r="U9" s="54">
        <f>'[16]Internal Comimitment'!I77</f>
        <v>5.09</v>
      </c>
      <c r="V9" s="29" t="s">
        <v>65</v>
      </c>
      <c r="W9" s="38">
        <v>28.5</v>
      </c>
      <c r="X9" s="38">
        <v>28</v>
      </c>
      <c r="Y9" s="38">
        <v>40</v>
      </c>
      <c r="Z9" s="33">
        <v>7.04</v>
      </c>
      <c r="AA9" s="39">
        <v>4</v>
      </c>
      <c r="AB9" s="55">
        <f t="shared" si="4"/>
        <v>3.1919999999999997E-2</v>
      </c>
      <c r="AC9" s="41">
        <v>56</v>
      </c>
      <c r="AD9" s="42">
        <f t="shared" si="5"/>
        <v>7017.5438596491231</v>
      </c>
      <c r="AE9" s="43">
        <v>3500</v>
      </c>
      <c r="AF9" s="48">
        <f t="shared" si="6"/>
        <v>0.49874999999999997</v>
      </c>
      <c r="AG9" s="32" t="s">
        <v>90</v>
      </c>
      <c r="AH9" s="45">
        <v>0.314</v>
      </c>
      <c r="AI9" s="44">
        <f t="shared" si="7"/>
        <v>1.59826</v>
      </c>
      <c r="AJ9" s="44">
        <f t="shared" si="8"/>
        <v>7.1870099999999999</v>
      </c>
      <c r="AK9" s="46">
        <v>0</v>
      </c>
      <c r="AL9" s="48">
        <f t="shared" si="0"/>
        <v>0</v>
      </c>
      <c r="AM9" s="46">
        <v>0</v>
      </c>
      <c r="AN9" s="48">
        <f t="shared" si="1"/>
        <v>0</v>
      </c>
      <c r="AO9" s="46">
        <v>5.5E-2</v>
      </c>
      <c r="AP9" s="44">
        <f t="shared" si="9"/>
        <v>0.57640000000000002</v>
      </c>
      <c r="AQ9" s="46">
        <v>0</v>
      </c>
      <c r="AR9" s="44">
        <f t="shared" si="10"/>
        <v>0</v>
      </c>
      <c r="AS9" s="47">
        <v>0</v>
      </c>
      <c r="AT9" s="46">
        <v>0</v>
      </c>
      <c r="AU9" s="44">
        <f t="shared" si="11"/>
        <v>0</v>
      </c>
      <c r="AV9" s="44">
        <f t="shared" si="12"/>
        <v>0.57640000000000002</v>
      </c>
      <c r="AW9" s="48">
        <f t="shared" si="2"/>
        <v>7.7634100000000004</v>
      </c>
      <c r="AX9" s="53">
        <f t="shared" si="3"/>
        <v>0.25921660305343514</v>
      </c>
      <c r="AY9" s="6">
        <f>'[16]Internal Comimitment'!AF77</f>
        <v>10.48</v>
      </c>
      <c r="AZ9" s="5">
        <v>1080</v>
      </c>
      <c r="BA9" s="44">
        <f t="shared" si="13"/>
        <v>8384.4827999999998</v>
      </c>
      <c r="BB9" s="44">
        <f t="shared" si="14"/>
        <v>11318.4</v>
      </c>
    </row>
    <row r="10" spans="1:54" x14ac:dyDescent="0.25">
      <c r="A10" s="31">
        <v>38</v>
      </c>
      <c r="B10" s="32"/>
      <c r="C10" s="32"/>
      <c r="D10" s="32"/>
      <c r="E10" s="29" t="s">
        <v>54</v>
      </c>
      <c r="F10" s="29" t="s">
        <v>55</v>
      </c>
      <c r="G10" s="29" t="s">
        <v>91</v>
      </c>
      <c r="H10" s="32" t="s">
        <v>92</v>
      </c>
      <c r="I10" s="32" t="s">
        <v>93</v>
      </c>
      <c r="J10" s="29" t="s">
        <v>112</v>
      </c>
      <c r="K10" s="31" t="s">
        <v>94</v>
      </c>
      <c r="L10" s="32" t="s">
        <v>87</v>
      </c>
      <c r="M10" s="32" t="s">
        <v>95</v>
      </c>
      <c r="N10" s="34" t="s">
        <v>96</v>
      </c>
      <c r="O10" s="32"/>
      <c r="P10" s="35" t="s">
        <v>97</v>
      </c>
      <c r="Q10" s="29"/>
      <c r="R10" s="32"/>
      <c r="S10" s="29" t="s">
        <v>98</v>
      </c>
      <c r="T10" s="36">
        <v>0.94</v>
      </c>
      <c r="U10" s="54">
        <v>0.97</v>
      </c>
      <c r="V10" s="29" t="s">
        <v>65</v>
      </c>
      <c r="W10" s="51">
        <v>25</v>
      </c>
      <c r="X10" s="51">
        <v>16.5</v>
      </c>
      <c r="Y10" s="51">
        <v>24</v>
      </c>
      <c r="Z10" s="33">
        <v>1.99</v>
      </c>
      <c r="AA10" s="5">
        <v>8</v>
      </c>
      <c r="AB10" s="55">
        <f t="shared" si="4"/>
        <v>9.9000000000000008E-3</v>
      </c>
      <c r="AC10" s="41">
        <v>56</v>
      </c>
      <c r="AD10" s="42">
        <f t="shared" si="5"/>
        <v>45252.525252525251</v>
      </c>
      <c r="AE10" s="43">
        <v>3500</v>
      </c>
      <c r="AF10" s="48">
        <f t="shared" si="6"/>
        <v>7.7343750000000003E-2</v>
      </c>
      <c r="AG10" s="32" t="s">
        <v>90</v>
      </c>
      <c r="AH10" s="56">
        <v>0.314</v>
      </c>
      <c r="AI10" s="44">
        <f t="shared" si="7"/>
        <v>0.30458000000000002</v>
      </c>
      <c r="AJ10" s="44">
        <f t="shared" si="8"/>
        <v>1.3519237500000001</v>
      </c>
      <c r="AK10" s="46">
        <v>0</v>
      </c>
      <c r="AL10" s="48">
        <f t="shared" si="0"/>
        <v>0</v>
      </c>
      <c r="AM10" s="46">
        <v>0</v>
      </c>
      <c r="AN10" s="48">
        <f t="shared" si="1"/>
        <v>0</v>
      </c>
      <c r="AO10" s="46">
        <v>5.5E-2</v>
      </c>
      <c r="AP10" s="44">
        <f t="shared" si="9"/>
        <v>0.13255</v>
      </c>
      <c r="AQ10" s="46">
        <v>0</v>
      </c>
      <c r="AR10" s="44">
        <f t="shared" si="10"/>
        <v>0</v>
      </c>
      <c r="AS10" s="47">
        <v>0</v>
      </c>
      <c r="AT10" s="46">
        <v>0</v>
      </c>
      <c r="AU10" s="44">
        <f t="shared" si="11"/>
        <v>0</v>
      </c>
      <c r="AV10" s="44">
        <f t="shared" si="12"/>
        <v>0.13255</v>
      </c>
      <c r="AW10" s="48">
        <f t="shared" si="2"/>
        <v>1.48447375</v>
      </c>
      <c r="AX10" s="53">
        <f t="shared" si="3"/>
        <v>0.38403578838174274</v>
      </c>
      <c r="AY10" s="6">
        <f>'[16]Internal Comimitment'!AF64</f>
        <v>2.41</v>
      </c>
      <c r="AZ10" s="5">
        <v>2000</v>
      </c>
      <c r="BA10" s="44">
        <f t="shared" si="13"/>
        <v>2968.9475000000002</v>
      </c>
      <c r="BB10" s="44">
        <f t="shared" si="14"/>
        <v>4820</v>
      </c>
    </row>
    <row r="11" spans="1:54" ht="30" x14ac:dyDescent="0.25">
      <c r="A11" s="31">
        <v>39</v>
      </c>
      <c r="B11" s="32"/>
      <c r="C11" s="32"/>
      <c r="D11" s="32"/>
      <c r="E11" s="29" t="s">
        <v>54</v>
      </c>
      <c r="F11" s="29" t="s">
        <v>55</v>
      </c>
      <c r="G11" s="29" t="s">
        <v>91</v>
      </c>
      <c r="H11" s="30" t="s">
        <v>57</v>
      </c>
      <c r="I11" s="32" t="s">
        <v>99</v>
      </c>
      <c r="J11" s="29" t="s">
        <v>113</v>
      </c>
      <c r="K11" s="31" t="s">
        <v>100</v>
      </c>
      <c r="L11" s="32" t="s">
        <v>87</v>
      </c>
      <c r="M11" s="32" t="s">
        <v>95</v>
      </c>
      <c r="N11" s="34" t="s">
        <v>101</v>
      </c>
      <c r="O11" s="32"/>
      <c r="P11" s="35" t="s">
        <v>102</v>
      </c>
      <c r="Q11" s="29"/>
      <c r="R11" s="32"/>
      <c r="S11" s="29" t="s">
        <v>98</v>
      </c>
      <c r="T11" s="36">
        <v>0.95</v>
      </c>
      <c r="U11" s="54">
        <f>'[16]Internal Comimitment'!I83</f>
        <v>0.98</v>
      </c>
      <c r="V11" s="29" t="s">
        <v>65</v>
      </c>
      <c r="W11" s="51">
        <v>25</v>
      </c>
      <c r="X11" s="51">
        <v>16.5</v>
      </c>
      <c r="Y11" s="51">
        <v>24</v>
      </c>
      <c r="Z11" s="33">
        <v>1.99</v>
      </c>
      <c r="AA11" s="5">
        <v>8</v>
      </c>
      <c r="AB11" s="55">
        <f t="shared" si="4"/>
        <v>9.9000000000000008E-3</v>
      </c>
      <c r="AC11" s="41">
        <v>56</v>
      </c>
      <c r="AD11" s="42">
        <f t="shared" si="5"/>
        <v>45252.525252525251</v>
      </c>
      <c r="AE11" s="43">
        <v>3500</v>
      </c>
      <c r="AF11" s="48">
        <f t="shared" si="6"/>
        <v>7.7343750000000003E-2</v>
      </c>
      <c r="AG11" s="32" t="s">
        <v>90</v>
      </c>
      <c r="AH11" s="56">
        <v>0.314</v>
      </c>
      <c r="AI11" s="44">
        <f t="shared" si="7"/>
        <v>0.30771999999999999</v>
      </c>
      <c r="AJ11" s="44">
        <f t="shared" si="8"/>
        <v>1.36506375</v>
      </c>
      <c r="AK11" s="46">
        <v>0</v>
      </c>
      <c r="AL11" s="48">
        <f t="shared" si="0"/>
        <v>0</v>
      </c>
      <c r="AM11" s="46">
        <v>0</v>
      </c>
      <c r="AN11" s="48">
        <f t="shared" si="1"/>
        <v>0</v>
      </c>
      <c r="AO11" s="46">
        <v>5.5E-2</v>
      </c>
      <c r="AP11" s="44">
        <f t="shared" si="9"/>
        <v>0.13804999999999998</v>
      </c>
      <c r="AQ11" s="46">
        <v>0</v>
      </c>
      <c r="AR11" s="44">
        <f t="shared" si="10"/>
        <v>0</v>
      </c>
      <c r="AS11" s="47">
        <v>0</v>
      </c>
      <c r="AT11" s="46">
        <v>0</v>
      </c>
      <c r="AU11" s="44">
        <f t="shared" si="11"/>
        <v>0</v>
      </c>
      <c r="AV11" s="44">
        <f t="shared" si="12"/>
        <v>0.13804999999999998</v>
      </c>
      <c r="AW11" s="48">
        <f t="shared" si="2"/>
        <v>1.50311375</v>
      </c>
      <c r="AX11" s="53">
        <f t="shared" si="3"/>
        <v>0.40114990039840631</v>
      </c>
      <c r="AY11" s="6">
        <f>'[16]Internal Comimitment'!AF83</f>
        <v>2.5099999999999998</v>
      </c>
      <c r="AZ11" s="5">
        <v>2000</v>
      </c>
      <c r="BA11" s="44">
        <f t="shared" si="13"/>
        <v>3006.2275</v>
      </c>
      <c r="BB11" s="44">
        <f t="shared" si="14"/>
        <v>5020</v>
      </c>
    </row>
    <row r="12" spans="1:54" ht="30" x14ac:dyDescent="0.25">
      <c r="A12" s="31">
        <v>40</v>
      </c>
      <c r="B12" s="32"/>
      <c r="C12" s="32"/>
      <c r="D12" s="32"/>
      <c r="E12" s="29" t="s">
        <v>54</v>
      </c>
      <c r="F12" s="29" t="s">
        <v>55</v>
      </c>
      <c r="G12" s="29" t="s">
        <v>91</v>
      </c>
      <c r="H12" s="30" t="s">
        <v>57</v>
      </c>
      <c r="I12" s="32" t="s">
        <v>99</v>
      </c>
      <c r="J12" s="29" t="s">
        <v>113</v>
      </c>
      <c r="K12" s="31" t="s">
        <v>103</v>
      </c>
      <c r="L12" s="32" t="s">
        <v>87</v>
      </c>
      <c r="M12" s="32" t="s">
        <v>95</v>
      </c>
      <c r="N12" s="34" t="s">
        <v>76</v>
      </c>
      <c r="O12" s="32"/>
      <c r="P12" s="35" t="s">
        <v>104</v>
      </c>
      <c r="Q12" s="29"/>
      <c r="R12" s="32"/>
      <c r="S12" s="29" t="s">
        <v>98</v>
      </c>
      <c r="T12" s="36">
        <v>0.95</v>
      </c>
      <c r="U12" s="54">
        <f>'[16]Internal Comimitment'!I84</f>
        <v>0.98</v>
      </c>
      <c r="V12" s="29" t="s">
        <v>65</v>
      </c>
      <c r="W12" s="51">
        <v>25</v>
      </c>
      <c r="X12" s="51">
        <v>16.5</v>
      </c>
      <c r="Y12" s="51">
        <v>26</v>
      </c>
      <c r="Z12" s="33">
        <v>1.99</v>
      </c>
      <c r="AA12" s="5">
        <v>8</v>
      </c>
      <c r="AB12" s="55">
        <f t="shared" si="4"/>
        <v>1.0725E-2</v>
      </c>
      <c r="AC12" s="41">
        <v>56</v>
      </c>
      <c r="AD12" s="42">
        <f t="shared" si="5"/>
        <v>41771.56177156177</v>
      </c>
      <c r="AE12" s="43">
        <v>3500</v>
      </c>
      <c r="AF12" s="48">
        <f t="shared" si="6"/>
        <v>8.3789062499999997E-2</v>
      </c>
      <c r="AG12" s="32" t="s">
        <v>90</v>
      </c>
      <c r="AH12" s="56">
        <v>0.314</v>
      </c>
      <c r="AI12" s="44">
        <f t="shared" si="7"/>
        <v>0.30771999999999999</v>
      </c>
      <c r="AJ12" s="44">
        <f t="shared" si="8"/>
        <v>1.3715090624999999</v>
      </c>
      <c r="AK12" s="46">
        <v>0</v>
      </c>
      <c r="AL12" s="48">
        <f t="shared" si="0"/>
        <v>0</v>
      </c>
      <c r="AM12" s="46">
        <v>0</v>
      </c>
      <c r="AN12" s="48">
        <f t="shared" si="1"/>
        <v>0</v>
      </c>
      <c r="AO12" s="46">
        <v>5.5E-2</v>
      </c>
      <c r="AP12" s="44">
        <f t="shared" si="9"/>
        <v>0.13804999999999998</v>
      </c>
      <c r="AQ12" s="46">
        <v>0</v>
      </c>
      <c r="AR12" s="44">
        <f t="shared" si="10"/>
        <v>0</v>
      </c>
      <c r="AS12" s="47">
        <v>0</v>
      </c>
      <c r="AT12" s="46">
        <v>0</v>
      </c>
      <c r="AU12" s="44">
        <f t="shared" si="11"/>
        <v>0</v>
      </c>
      <c r="AV12" s="44">
        <f t="shared" si="12"/>
        <v>0.13804999999999998</v>
      </c>
      <c r="AW12" s="48">
        <f t="shared" si="2"/>
        <v>1.5095590624999999</v>
      </c>
      <c r="AX12" s="53">
        <f t="shared" si="3"/>
        <v>0.398582046812749</v>
      </c>
      <c r="AY12" s="6">
        <f>'[16]Internal Comimitment'!AF84</f>
        <v>2.5099999999999998</v>
      </c>
      <c r="AZ12" s="5">
        <v>2000</v>
      </c>
      <c r="BA12" s="44">
        <f t="shared" si="13"/>
        <v>3019.118125</v>
      </c>
      <c r="BB12" s="44">
        <f t="shared" si="14"/>
        <v>5020</v>
      </c>
    </row>
    <row r="13" spans="1:54" ht="30" x14ac:dyDescent="0.25">
      <c r="A13" s="31">
        <v>41</v>
      </c>
      <c r="B13" s="32"/>
      <c r="C13" s="32"/>
      <c r="D13" s="32"/>
      <c r="E13" s="29" t="s">
        <v>54</v>
      </c>
      <c r="F13" s="29" t="s">
        <v>55</v>
      </c>
      <c r="G13" s="29" t="s">
        <v>91</v>
      </c>
      <c r="H13" s="30" t="s">
        <v>57</v>
      </c>
      <c r="I13" s="32" t="s">
        <v>99</v>
      </c>
      <c r="J13" s="29" t="s">
        <v>114</v>
      </c>
      <c r="K13" s="31" t="s">
        <v>105</v>
      </c>
      <c r="L13" s="32" t="s">
        <v>87</v>
      </c>
      <c r="M13" s="32" t="s">
        <v>106</v>
      </c>
      <c r="N13" s="34" t="s">
        <v>70</v>
      </c>
      <c r="O13" s="32"/>
      <c r="P13" s="35" t="s">
        <v>107</v>
      </c>
      <c r="Q13" s="29"/>
      <c r="R13" s="32"/>
      <c r="S13" s="29" t="s">
        <v>98</v>
      </c>
      <c r="T13" s="36">
        <v>1.0900000000000001</v>
      </c>
      <c r="U13" s="54">
        <f>'[16]Internal Comimitment'!I86</f>
        <v>1.1200000000000001</v>
      </c>
      <c r="V13" s="29" t="s">
        <v>65</v>
      </c>
      <c r="W13" s="51">
        <v>25</v>
      </c>
      <c r="X13" s="51">
        <v>16.5</v>
      </c>
      <c r="Y13" s="51">
        <v>26</v>
      </c>
      <c r="Z13" s="33">
        <v>2.41</v>
      </c>
      <c r="AA13" s="5">
        <v>8</v>
      </c>
      <c r="AB13" s="55">
        <f t="shared" si="4"/>
        <v>1.0725E-2</v>
      </c>
      <c r="AC13" s="41">
        <v>56</v>
      </c>
      <c r="AD13" s="42">
        <f t="shared" si="5"/>
        <v>41771.56177156177</v>
      </c>
      <c r="AE13" s="43">
        <v>3500</v>
      </c>
      <c r="AF13" s="48">
        <f t="shared" si="6"/>
        <v>8.3789062499999997E-2</v>
      </c>
      <c r="AG13" s="32" t="s">
        <v>90</v>
      </c>
      <c r="AH13" s="56">
        <v>0.314</v>
      </c>
      <c r="AI13" s="44">
        <f t="shared" si="7"/>
        <v>0.35168000000000005</v>
      </c>
      <c r="AJ13" s="44">
        <f t="shared" si="8"/>
        <v>1.5554690625000001</v>
      </c>
      <c r="AK13" s="46">
        <v>0</v>
      </c>
      <c r="AL13" s="48">
        <f t="shared" si="0"/>
        <v>0</v>
      </c>
      <c r="AM13" s="46">
        <v>0</v>
      </c>
      <c r="AN13" s="48">
        <f t="shared" si="1"/>
        <v>0</v>
      </c>
      <c r="AO13" s="46">
        <v>5.5E-2</v>
      </c>
      <c r="AP13" s="44">
        <f t="shared" si="9"/>
        <v>0.16170000000000001</v>
      </c>
      <c r="AQ13" s="46">
        <v>0</v>
      </c>
      <c r="AR13" s="44">
        <f t="shared" si="10"/>
        <v>0</v>
      </c>
      <c r="AS13" s="47">
        <v>0</v>
      </c>
      <c r="AT13" s="46">
        <v>0</v>
      </c>
      <c r="AU13" s="44">
        <f t="shared" si="11"/>
        <v>0</v>
      </c>
      <c r="AV13" s="44">
        <f t="shared" si="12"/>
        <v>0.16170000000000001</v>
      </c>
      <c r="AW13" s="48">
        <f t="shared" si="2"/>
        <v>1.7171690625</v>
      </c>
      <c r="AX13" s="53">
        <f t="shared" si="3"/>
        <v>0.41592889030612246</v>
      </c>
      <c r="AY13" s="6">
        <f>'[16]Internal Comimitment'!AF86</f>
        <v>2.94</v>
      </c>
      <c r="AZ13" s="5">
        <v>2000</v>
      </c>
      <c r="BA13" s="44">
        <f t="shared" si="13"/>
        <v>3434.3381250000002</v>
      </c>
      <c r="BB13" s="44">
        <f t="shared" si="14"/>
        <v>5880</v>
      </c>
    </row>
  </sheetData>
  <sheetProtection insertRows="0" deleteRows="0" sort="0"/>
  <protectedRanges>
    <protectedRange sqref="AF2:AF5 AF6:AG6 M14:AY217 U2:V9 AF7:AF8 A14:K217 O2:O9 W6:Y8 AZ4:AZ9 AF9:AG9 AB2:AD9 A2:H9 K2:K9 M9 R2:S9 AI2:AX9 H11:H13" name="Range1"/>
    <protectedRange sqref="W2:Y5 W9:Y9" name="Range1_2"/>
    <protectedRange sqref="AE2:AE9" name="Range1_3"/>
    <protectedRange sqref="AG7:AG8 AG2:AH4 AG5 AH5:AH9" name="Range1_4"/>
    <protectedRange sqref="AZ2:AZ3" name="Range1_6"/>
    <protectedRange sqref="L14:L253" name="Range1_1"/>
    <protectedRange sqref="I2:I9" name="Range1_5"/>
    <protectedRange sqref="J2:J9" name="Range1_7"/>
    <protectedRange sqref="L2:L9" name="Range1_1_1"/>
    <protectedRange sqref="Q2" name="Range1_4_1"/>
    <protectedRange sqref="Q3" name="Range1_4_1_1"/>
    <protectedRange sqref="Q4" name="Range1_4_2"/>
    <protectedRange sqref="Q7" name="Range1_7_1"/>
    <protectedRange sqref="Q8" name="Range1_7_1_1"/>
    <protectedRange sqref="Q9" name="Range1_19"/>
    <protectedRange sqref="A10:H10 R10:S13 AF10:AX13 AZ10:AZ13 AA10:AD13 O10:O13 M10:M13 U10:Y13 K10:K13 A11:G13" name="Range1_8"/>
    <protectedRange sqref="AE10:AE13" name="Range1_3_1"/>
    <protectedRange sqref="I10:J13" name="Range1_16"/>
    <protectedRange sqref="L10:L13" name="Range1_1_1_1"/>
    <protectedRange sqref="Q10" name="Range1_15"/>
    <protectedRange sqref="Q11" name="Range1_16_1"/>
    <protectedRange sqref="Q12" name="Range1_5_1_1"/>
    <protectedRange sqref="Q13" name="Range1_5_2"/>
  </protectedRanges>
  <phoneticPr fontId="2" type="noConversion"/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[16]Data!#REF!</xm:f>
          </x14:formula1>
          <xm:sqref>S2:S9</xm:sqref>
        </x14:dataValidation>
        <x14:dataValidation type="list" allowBlank="1" showInputMessage="1" showErrorMessage="1">
          <x14:formula1>
            <xm:f>[16]ValueSelect!#REF!</xm:f>
          </x14:formula1>
          <xm:sqref>G2:G9</xm:sqref>
        </x14:dataValidation>
        <x14:dataValidation type="list" allowBlank="1" showInputMessage="1" showErrorMessage="1">
          <x14:formula1>
            <xm:f>[16]ValueSelect!#REF!</xm:f>
          </x14:formula1>
          <xm:sqref>F2:F9</xm:sqref>
        </x14:dataValidation>
        <x14:dataValidation type="list" allowBlank="1" showInputMessage="1" showErrorMessage="1">
          <x14:formula1>
            <xm:f>[16]Data!#REF!</xm:f>
          </x14:formula1>
          <xm:sqref>V2:V9</xm:sqref>
        </x14:dataValidation>
        <x14:dataValidation type="list" allowBlank="1" showInputMessage="1" showErrorMessage="1">
          <x14:formula1>
            <xm:f>[16]ValueSelect!#REF!</xm:f>
          </x14:formula1>
          <xm:sqref>E2:E9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2025-12-05T09:49:08Z</dcterms:created>
  <dcterms:modified xsi:type="dcterms:W3CDTF">2025-12-05T09:55:37Z</dcterms:modified>
</cp:coreProperties>
</file>