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3620212-94C2-43A0-A2C6-9BD331694C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ies">[5]PT!$I$6:$I$142</definedName>
    <definedName name="CATEGORY">[6]Sheet1!$DW$2:$DW$3</definedName>
    <definedName name="categoryfinal">'[7]Import Quote Sheet'!$A$90:$A$190</definedName>
    <definedName name="chargeback">'[1]other data'!$B$2:$B$6</definedName>
    <definedName name="class1">#REF!</definedName>
    <definedName name="class2">#REF!</definedName>
    <definedName name="class3">#REF!</definedName>
    <definedName name="colour">[6]Sheet1!$EH$2:$EH$3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[8]Mapping!$AR$2:$AR$84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[9]Info!$F$3:$F$5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[10]Costs!$J$11</definedName>
    <definedName name="Feature_Master">#REF!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eatures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>[6]Sheet1!$EC$2:$EC$3</definedName>
    <definedName name="FOBCostPerPiece">#REF!</definedName>
    <definedName name="freight">'[1]other data'!$AC$3:$AC$14</definedName>
    <definedName name="FYE10_Features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mplmentationWeek">[5]PT!$B$85:$B$113</definedName>
    <definedName name="KD">[6]Sheet1!$DS$2:$DS$2</definedName>
    <definedName name="LicensedProduct_Range">[2]Mapping!$AF$2:$AF$3</definedName>
    <definedName name="loctype">'[1]other data'!$BN$2:$BN$6</definedName>
    <definedName name="M">[6]Sheet1!$EA$2:$EA$3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'[4]customer quote sheet'!$L$102:$L$131</definedName>
    <definedName name="PDQList">'[4]customer quote sheet'!$AR$1:$AR$24</definedName>
    <definedName name="PkgFormat">[9]Info!$E$2:$E$49</definedName>
    <definedName name="po_type">'[1]other data'!$AU$2:$AU$11</definedName>
    <definedName name="PORT_IFF">[11]a!$A$10:$B$35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[12]Q1!$C$38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[13]Mapping!$D$2:$D$53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[6]Sheet1!$EG$2:$EG$3</definedName>
    <definedName name="YNE">'[1]other data'!$BB$2:$BB$5</definedName>
    <definedName name="YNES">'[1]other data'!$BR$2:$BR$6</definedName>
    <definedName name="阿萨德股份">[13]Mapping!$AN$2:$AN$9</definedName>
    <definedName name="先说说">[14]Mapping!$D$2:$D$53</definedName>
    <definedName name="正确">[6]Sheet1!$EA$2:$EA$3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" i="5" l="1"/>
  <c r="AM5" i="5"/>
  <c r="AK5" i="5"/>
  <c r="AT5" i="5" s="1"/>
  <c r="AI5" i="5"/>
  <c r="AC5" i="5"/>
  <c r="AF5" i="5" s="1"/>
  <c r="AO4" i="5"/>
  <c r="AM4" i="5"/>
  <c r="AK4" i="5"/>
  <c r="AI4" i="5"/>
  <c r="AC4" i="5"/>
  <c r="AF4" i="5" s="1"/>
  <c r="AO3" i="5"/>
  <c r="AM3" i="5"/>
  <c r="AK3" i="5"/>
  <c r="AI3" i="5"/>
  <c r="AC3" i="5"/>
  <c r="AF3" i="5" s="1"/>
  <c r="AO2" i="5"/>
  <c r="AM2" i="5"/>
  <c r="AK2" i="5"/>
  <c r="AI2" i="5"/>
  <c r="AC2" i="5"/>
  <c r="AF2" i="5" s="1"/>
  <c r="AQ4" i="5" l="1"/>
  <c r="AU4" i="5" s="1"/>
  <c r="AR5" i="5"/>
  <c r="AQ5" i="5"/>
  <c r="AU5" i="5" s="1"/>
  <c r="AD5" i="5"/>
  <c r="AD4" i="5"/>
  <c r="AT4" i="5"/>
  <c r="AR4" i="5" s="1"/>
  <c r="AQ3" i="5"/>
  <c r="AU3" i="5" s="1"/>
  <c r="AD3" i="5"/>
  <c r="AT3" i="5"/>
  <c r="AR3" i="5" s="1"/>
  <c r="AD2" i="5"/>
  <c r="AT2" i="5"/>
  <c r="AR2" i="5" s="1"/>
  <c r="AQ2" i="5"/>
  <c r="AU2" i="5" s="1"/>
  <c r="AW5" i="5" l="1"/>
  <c r="AX5" i="5" s="1"/>
  <c r="AW4" i="5"/>
  <c r="AX4" i="5" s="1"/>
  <c r="AW2" i="5"/>
  <c r="AX2" i="5" s="1"/>
  <c r="AW3" i="5"/>
  <c r="AX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ACDD031D-FA5D-42EA-953B-C875E1FF6CF8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8DB6CBFB-7988-46C1-8E02-B3152EEA2AF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3056E20-7502-47CD-BAA1-A9D00519F1B5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A2280DD-C651-4D65-A437-4C28EC01BA90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I1" authorId="0" shapeId="0" xr:uid="{4A2F6598-6336-47B6-B9B6-AE0707759B97}">
      <text>
        <r>
          <rPr>
            <sz val="11"/>
            <rFont val="Calibri"/>
            <family val="2"/>
          </rPr>
          <t>[FOB Cost $ (Value)]*0.99*[Duty Rate]</t>
        </r>
      </text>
    </comment>
    <comment ref="AK1" authorId="0" shapeId="0" xr:uid="{FEAF20AD-287E-4DD8-A04F-F569DDB57FFD}">
      <text>
        <r>
          <rPr>
            <sz val="11"/>
            <rFont val="Calibri"/>
            <family val="2"/>
          </rPr>
          <t>[JLA FOB Price DI]*0.99*[DA %]</t>
        </r>
      </text>
    </comment>
    <comment ref="AM1" authorId="0" shapeId="0" xr:uid="{20325C3F-D2F1-40B4-963A-1C9424DAA284}">
      <text>
        <r>
          <rPr>
            <sz val="11"/>
            <rFont val="Calibri"/>
            <family val="2"/>
          </rPr>
          <t>[JLA FOB Price DI]*0.99*[Brokage %]</t>
        </r>
      </text>
    </comment>
    <comment ref="AO1" authorId="0" shapeId="0" xr:uid="{75BBAA8C-CC85-41B4-B06A-4F8A306759E1}">
      <text>
        <r>
          <rPr>
            <sz val="11"/>
            <rFont val="Calibri"/>
            <family val="2"/>
          </rPr>
          <t>[JLA FOB Price DI]*[Agent Fee %]</t>
        </r>
      </text>
    </comment>
    <comment ref="AQ1" authorId="0" shapeId="0" xr:uid="{B8B7B8E1-58BB-4831-B68E-C631D4BC69C7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R1" authorId="0" shapeId="0" xr:uid="{38655642-387A-4073-AE1E-4E37F25124F1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T1" authorId="0" shapeId="0" xr:uid="{974097E1-5ECC-4DA5-8DAE-16A0D1B81DB4}">
      <text>
        <r>
          <rPr>
            <sz val="11"/>
            <rFont val="Calibri"/>
            <family val="2"/>
          </rPr>
          <t>[JLA FOB Price DI]-[DA $]</t>
        </r>
      </text>
    </comment>
    <comment ref="AU1" authorId="0" shapeId="0" xr:uid="{01D71C83-4D76-42AC-95D4-AEB2758EB37D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W1" authorId="0" shapeId="0" xr:uid="{DC8E2016-4069-4252-B8E8-A368A0B79E7F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X1" authorId="0" shapeId="0" xr:uid="{CFE462F8-02B7-44F0-BDDD-971F78F36517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</commentList>
</comments>
</file>

<file path=xl/sharedStrings.xml><?xml version="1.0" encoding="utf-8"?>
<sst xmlns="http://schemas.openxmlformats.org/spreadsheetml/2006/main" count="106" uniqueCount="71">
  <si>
    <t>Brand</t>
  </si>
  <si>
    <t>Package Type</t>
  </si>
  <si>
    <t>Licensor</t>
  </si>
  <si>
    <t>Normal</t>
  </si>
  <si>
    <t>Better Home and Gardens</t>
  </si>
  <si>
    <t>QUILT</t>
  </si>
  <si>
    <t>Flow Freight Cost Per CBM $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</si>
  <si>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</si>
  <si>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</si>
  <si>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</si>
  <si>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</si>
  <si>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</si>
  <si>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</si>
  <si>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</si>
  <si>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</si>
  <si>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</si>
  <si>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</si>
  <si>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</si>
  <si>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</si>
  <si>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</si>
  <si>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</si>
  <si>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</si>
  <si>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</si>
  <si>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</si>
  <si>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</si>
  <si>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</si>
  <si>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</si>
  <si>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</si>
  <si>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</si>
  <si>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</si>
  <si>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</si>
  <si>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</si>
  <si>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</si>
  <si>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</si>
  <si>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</si>
  <si>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</si>
  <si>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</si>
  <si>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</si>
  <si>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</si>
  <si>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</si>
  <si>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</si>
  <si>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</si>
  <si>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</si>
  <si>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</si>
  <si>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Freight Factor %</t>
  </si>
  <si>
    <t>DI Flow Freight Factor</t>
  </si>
  <si>
    <t>Product Category</t>
  </si>
  <si>
    <t>Piece</t>
  </si>
  <si>
    <t>Description-Short</t>
  </si>
  <si>
    <t>Unit of Measure</t>
  </si>
  <si>
    <t>Carton Gross Weight (kg)</t>
  </si>
  <si>
    <t>DI Flow Store Cost without Freight Factor</t>
  </si>
  <si>
    <t>DI Flow Store Cost with Freight Factor</t>
  </si>
  <si>
    <t>Material-Short</t>
  </si>
  <si>
    <t>BHG LUXE VELVET</t>
  </si>
  <si>
    <t xml:space="preserve">Velvet Quilt </t>
  </si>
  <si>
    <t>Quilt:                                                      Face: 240gsm 50%recycled polyester, 50%polyester velvet solid , Back: 85gsm 50% recycled polyester, 50% polyester microfiber solid. Filling: 180gsm poly fill.  Cross stitch</t>
  </si>
  <si>
    <t xml:space="preserve">Face: 100% polyester, Back: 100% polyester </t>
  </si>
  <si>
    <t>Full/Queen : 90x92"</t>
  </si>
  <si>
    <t>King set : 104x92"</t>
  </si>
  <si>
    <t xml:space="preserve"> 9404.40.9022</t>
  </si>
  <si>
    <t>IVORY</t>
  </si>
  <si>
    <t>VIOLET</t>
  </si>
  <si>
    <t>BH5644409622-37</t>
  </si>
  <si>
    <t>BH5644409622-38</t>
  </si>
  <si>
    <t>BH5644409622-45</t>
  </si>
  <si>
    <t>BH5644409622-46</t>
  </si>
  <si>
    <t>022164678109</t>
  </si>
  <si>
    <t>022164678116</t>
  </si>
  <si>
    <t>022164678123</t>
  </si>
  <si>
    <t>022164678130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</si>
</sst>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%"/>
    <numFmt numFmtId="180" formatCode="0.0"/>
    <numFmt numFmtId="181" formatCode="0.000"/>
  </numFmts>
  <fonts count="1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9" fillId="0" borderId="0" applyFont="0" applyFill="0" applyBorder="0" applyAlignment="0" applyProtection="0"/>
    <xf numFmtId="0" fontId="8" fillId="0" borderId="0">
      <alignment vertical="center"/>
    </xf>
    <xf numFmtId="0" fontId="1" fillId="0" borderId="0"/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1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7" fillId="3" borderId="1" xfId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2" fontId="2" fillId="0" borderId="1" xfId="6" applyNumberFormat="1" applyFont="1" applyBorder="1" applyAlignment="1">
      <alignment horizontal="center" wrapText="1"/>
    </xf>
    <xf numFmtId="0" fontId="3" fillId="0" borderId="1" xfId="0" applyFont="1" applyBorder="1"/>
    <xf numFmtId="179" fontId="0" fillId="0" borderId="1" xfId="0" applyNumberFormat="1" applyBorder="1"/>
    <xf numFmtId="10" fontId="7" fillId="0" borderId="1" xfId="1" applyNumberFormat="1" applyFon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0" fontId="4" fillId="0" borderId="1" xfId="8" applyFont="1" applyBorder="1" applyAlignment="1">
      <alignment wrapText="1"/>
    </xf>
  </cellXfs>
  <cellStyles count="10">
    <cellStyle name="Currency 2" xfId="4" xr:uid="{7FC04A2D-9F91-4136-A224-D841837603F5}"/>
    <cellStyle name="Normal 2" xfId="6" xr:uid="{AA9881D2-1C4E-4614-843B-A21BB965EA0B}"/>
    <cellStyle name="Normal 2 18 2" xfId="1" xr:uid="{1BA08453-9F65-454B-A4A0-7177E70831F2}"/>
    <cellStyle name="Normal 3" xfId="9" xr:uid="{B86C7083-263E-49F4-9980-A8ECF49B494A}"/>
    <cellStyle name="Normal 4 21" xfId="8" xr:uid="{A4D89378-E711-4417-925C-1A5C90E4BB34}"/>
    <cellStyle name="Percent 2" xfId="5" xr:uid="{9D896298-8848-4A04-A488-6745E410C095}"/>
    <cellStyle name="Percent 6" xfId="7" xr:uid="{ACFEC8E1-0DF6-43BB-A8BA-BFECFF25A3DF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E0C1-6FB4-402A-A618-98B17923E5FA}">
  <dimension ref="A1:AX5"/>
  <sheetViews>
    <sheetView tabSelected="1" topLeftCell="G1" workbookViewId="0">
      <selection activeCell="I8" sqref="I8"/>
    </sheetView>
  </sheetViews>
  <sheetFormatPr defaultColWidth="9.28515625" defaultRowHeight="15"/>
  <cols>
    <col min="1" max="1" width="10.28515625" style="4" customWidth="1"/>
    <col min="2" max="2" width="17.28515625" style="3" customWidth="1"/>
    <col min="3" max="3" width="8.42578125" style="3" customWidth="1"/>
    <col min="4" max="4" width="19.28515625" style="3" customWidth="1"/>
    <col min="5" max="5" width="17.28515625" style="3" customWidth="1"/>
    <col min="6" max="6" width="11.28515625" style="3" customWidth="1"/>
    <col min="7" max="7" width="19" style="3" customWidth="1"/>
    <col min="8" max="8" width="14.42578125" style="3" customWidth="1"/>
    <col min="9" max="9" width="13.28515625" style="3" customWidth="1"/>
    <col min="10" max="10" width="24.5703125" style="3" customWidth="1"/>
    <col min="11" max="11" width="15.140625" style="52" customWidth="1"/>
    <col min="12" max="12" width="18.28515625" style="3" customWidth="1"/>
    <col min="13" max="13" width="9.5703125" style="3" customWidth="1"/>
    <col min="14" max="14" width="9.85546875" style="3" customWidth="1"/>
    <col min="15" max="15" width="15.85546875" style="3" customWidth="1"/>
    <col min="16" max="16" width="13.7109375" style="3" customWidth="1"/>
    <col min="17" max="17" width="5.7109375" style="3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9.28515625" style="3" customWidth="1"/>
    <col min="24" max="24" width="8.28515625" style="46" customWidth="1"/>
    <col min="25" max="25" width="8.7109375" style="46" customWidth="1"/>
    <col min="26" max="26" width="7.28515625" style="46" customWidth="1"/>
    <col min="27" max="27" width="9" style="6" customWidth="1"/>
    <col min="28" max="28" width="6.28515625" style="8" customWidth="1"/>
    <col min="29" max="29" width="10" style="49" customWidth="1"/>
    <col min="30" max="30" width="9.7109375" style="8" customWidth="1"/>
    <col min="31" max="31" width="7.7109375" style="3" customWidth="1"/>
    <col min="32" max="32" width="8.85546875" style="7" customWidth="1"/>
    <col min="33" max="33" width="14.42578125" style="3" customWidth="1"/>
    <col min="34" max="34" width="8.42578125" style="9" customWidth="1"/>
    <col min="35" max="35" width="9" style="7" customWidth="1"/>
    <col min="36" max="36" width="7.85546875" style="9" customWidth="1"/>
    <col min="37" max="37" width="5.85546875" style="7" customWidth="1"/>
    <col min="38" max="38" width="9.7109375" style="9" customWidth="1"/>
    <col min="39" max="39" width="10" style="7" customWidth="1"/>
    <col min="40" max="40" width="9.5703125" style="9" customWidth="1"/>
    <col min="41" max="41" width="11.7109375" style="7" customWidth="1"/>
    <col min="42" max="42" width="7.140625" style="9" customWidth="1"/>
    <col min="43" max="43" width="7.7109375" style="7" customWidth="1"/>
    <col min="44" max="44" width="9.7109375" style="9" customWidth="1"/>
    <col min="45" max="45" width="12.28515625" style="7" customWidth="1"/>
    <col min="46" max="46" width="9.28515625" style="3" customWidth="1"/>
    <col min="47" max="47" width="12.42578125" style="3" customWidth="1"/>
    <col min="48" max="48" width="9.28515625" style="9"/>
    <col min="49" max="50" width="9.28515625" style="7"/>
    <col min="51" max="16384" width="9.28515625" style="3"/>
  </cols>
  <sheetData>
    <row r="1" spans="1:50" ht="75" customHeight="1">
      <c r="A1" s="10" t="s">
        <v>7</v>
      </c>
      <c r="B1" s="10" t="s">
        <v>8</v>
      </c>
      <c r="C1" s="39" t="s">
        <v>9</v>
      </c>
      <c r="D1" s="40" t="s">
        <v>0</v>
      </c>
      <c r="E1" s="40" t="s">
        <v>2</v>
      </c>
      <c r="F1" s="12" t="s">
        <v>46</v>
      </c>
      <c r="G1" s="39" t="s">
        <v>10</v>
      </c>
      <c r="H1" s="11" t="s">
        <v>11</v>
      </c>
      <c r="I1" s="38" t="s">
        <v>48</v>
      </c>
      <c r="J1" s="11" t="s">
        <v>12</v>
      </c>
      <c r="K1" s="38" t="s">
        <v>53</v>
      </c>
      <c r="L1" s="11" t="s">
        <v>13</v>
      </c>
      <c r="M1" s="11" t="s">
        <v>14</v>
      </c>
      <c r="N1" s="39" t="s">
        <v>15</v>
      </c>
      <c r="O1" s="39" t="s">
        <v>16</v>
      </c>
      <c r="P1" s="39" t="s">
        <v>17</v>
      </c>
      <c r="Q1" s="38" t="s">
        <v>49</v>
      </c>
      <c r="R1" s="13" t="s">
        <v>18</v>
      </c>
      <c r="S1" s="14" t="s">
        <v>19</v>
      </c>
      <c r="T1" s="15" t="s">
        <v>20</v>
      </c>
      <c r="U1" s="16" t="s">
        <v>21</v>
      </c>
      <c r="V1" s="17" t="s">
        <v>22</v>
      </c>
      <c r="W1" s="18" t="s">
        <v>1</v>
      </c>
      <c r="X1" s="47" t="s">
        <v>23</v>
      </c>
      <c r="Y1" s="47" t="s">
        <v>24</v>
      </c>
      <c r="Z1" s="47" t="s">
        <v>25</v>
      </c>
      <c r="AA1" s="41" t="s">
        <v>50</v>
      </c>
      <c r="AB1" s="19" t="s">
        <v>26</v>
      </c>
      <c r="AC1" s="50" t="s">
        <v>27</v>
      </c>
      <c r="AD1" s="20" t="s">
        <v>28</v>
      </c>
      <c r="AE1" s="10" t="s">
        <v>6</v>
      </c>
      <c r="AF1" s="20" t="s">
        <v>29</v>
      </c>
      <c r="AG1" s="10" t="s">
        <v>30</v>
      </c>
      <c r="AH1" s="21" t="s">
        <v>31</v>
      </c>
      <c r="AI1" s="22" t="s">
        <v>32</v>
      </c>
      <c r="AJ1" s="21" t="s">
        <v>33</v>
      </c>
      <c r="AK1" s="23" t="s">
        <v>34</v>
      </c>
      <c r="AL1" s="10" t="s">
        <v>35</v>
      </c>
      <c r="AM1" s="23" t="s">
        <v>36</v>
      </c>
      <c r="AN1" s="21" t="s">
        <v>37</v>
      </c>
      <c r="AO1" s="23" t="s">
        <v>38</v>
      </c>
      <c r="AP1" s="21" t="s">
        <v>39</v>
      </c>
      <c r="AQ1" s="23" t="s">
        <v>40</v>
      </c>
      <c r="AR1" s="44" t="s">
        <v>41</v>
      </c>
      <c r="AS1" s="24" t="s">
        <v>42</v>
      </c>
      <c r="AT1" s="25" t="s">
        <v>43</v>
      </c>
      <c r="AU1" s="26" t="s">
        <v>51</v>
      </c>
      <c r="AV1" s="27" t="s">
        <v>44</v>
      </c>
      <c r="AW1" s="26" t="s">
        <v>45</v>
      </c>
      <c r="AX1" s="26" t="s">
        <v>52</v>
      </c>
    </row>
    <row r="2" spans="1:50" ht="25.15" customHeight="1">
      <c r="A2" s="28">
        <v>5</v>
      </c>
      <c r="B2" s="1"/>
      <c r="C2" s="1"/>
      <c r="D2" s="2" t="s">
        <v>4</v>
      </c>
      <c r="E2" s="2"/>
      <c r="F2" s="2" t="s">
        <v>5</v>
      </c>
      <c r="G2" s="1" t="s">
        <v>54</v>
      </c>
      <c r="H2" s="42" t="s">
        <v>55</v>
      </c>
      <c r="I2" s="42" t="s">
        <v>55</v>
      </c>
      <c r="J2" s="1" t="s">
        <v>56</v>
      </c>
      <c r="K2" s="53" t="s">
        <v>57</v>
      </c>
      <c r="L2" s="54" t="s">
        <v>58</v>
      </c>
      <c r="M2" s="1" t="s">
        <v>61</v>
      </c>
      <c r="N2" s="1"/>
      <c r="O2" s="1" t="s">
        <v>63</v>
      </c>
      <c r="P2" s="1" t="s">
        <v>67</v>
      </c>
      <c r="Q2" s="1" t="s">
        <v>47</v>
      </c>
      <c r="R2" s="29">
        <v>136</v>
      </c>
      <c r="S2" s="30">
        <v>7.95</v>
      </c>
      <c r="T2" s="31">
        <v>17.11</v>
      </c>
      <c r="U2" s="32">
        <v>17.11</v>
      </c>
      <c r="V2" s="32"/>
      <c r="W2" s="1" t="s">
        <v>3</v>
      </c>
      <c r="X2" s="48">
        <v>41</v>
      </c>
      <c r="Y2" s="48">
        <v>38</v>
      </c>
      <c r="Z2" s="48">
        <v>46</v>
      </c>
      <c r="AA2" s="30">
        <v>2</v>
      </c>
      <c r="AB2" s="33">
        <v>2</v>
      </c>
      <c r="AC2" s="51">
        <f>IF(X2="","",X2*Y2*Z2/1000000)</f>
        <v>7.1999999999999995E-2</v>
      </c>
      <c r="AD2" s="34">
        <f>IF(AB2="","",65/AC2*AB2)</f>
        <v>1806</v>
      </c>
      <c r="AE2" s="1">
        <v>53.28</v>
      </c>
      <c r="AF2" s="35">
        <f>IF(ISERROR(AE2*AC2/AB2),"",AE2*AC2/AB2)</f>
        <v>1.92</v>
      </c>
      <c r="AG2" s="2" t="s">
        <v>60</v>
      </c>
      <c r="AH2" s="43">
        <v>0.32800000000000001</v>
      </c>
      <c r="AI2" s="35">
        <f>IF(ISERROR(AS2*0.99*AH2),"",AS2*0.99*AH2)</f>
        <v>7.02</v>
      </c>
      <c r="AJ2" s="36">
        <v>1.6299999999999999E-2</v>
      </c>
      <c r="AK2" s="35">
        <f>IF(ISERROR(AS2*0.99*AJ2),"",AS2*0.99*AJ2)</f>
        <v>0.35</v>
      </c>
      <c r="AL2" s="36">
        <v>-0.03</v>
      </c>
      <c r="AM2" s="35">
        <f>IF(ISERROR(AS2*0.99*AL2),"",AS2*0.99*AL2)</f>
        <v>-0.64</v>
      </c>
      <c r="AN2" s="36">
        <v>0.05</v>
      </c>
      <c r="AO2" s="35">
        <f>IF(ISERROR(AS2*AN2),"",AS2*AN2)</f>
        <v>1.08</v>
      </c>
      <c r="AP2" s="36">
        <v>1.8E-3</v>
      </c>
      <c r="AQ2" s="35">
        <f>IF(ISERROR((AS2-AK2+AM2+AO2+AF2+AI2)*AP2),"",(AS2-AK2+AM2+AO2+AF2+AI2)*AP2)</f>
        <v>0.06</v>
      </c>
      <c r="AR2" s="45">
        <f>IF(ISERROR((AT2-U2)/AT2-1%),"",(AT2-U2)/AT2-1%)</f>
        <v>0.186</v>
      </c>
      <c r="AS2" s="32">
        <v>21.63</v>
      </c>
      <c r="AT2" s="37">
        <f>IF(ISERROR(AS2-AK2),"",AS2-AK2)</f>
        <v>21.28</v>
      </c>
      <c r="AU2" s="37">
        <f>IF(ISERROR(AS2-AK2+AF2+AI2+AM2+AO2+AQ2),"",AS2-AK2+AF2+AI2+AM2+AO2+AQ2)</f>
        <v>30.72</v>
      </c>
      <c r="AV2" s="36">
        <v>3.9100000000000003E-2</v>
      </c>
      <c r="AW2" s="37">
        <f>IF(ISERROR(AU2*AV2),"",AU2*AV2)</f>
        <v>1.2</v>
      </c>
      <c r="AX2" s="37">
        <f>IF(ISERROR(AU2+AW2),"",AU2+AW2)</f>
        <v>31.92</v>
      </c>
    </row>
    <row r="3" spans="1:50" ht="25.15" customHeight="1">
      <c r="A3" s="28">
        <v>6</v>
      </c>
      <c r="B3" s="1"/>
      <c r="C3" s="1"/>
      <c r="D3" s="2" t="s">
        <v>4</v>
      </c>
      <c r="E3" s="2"/>
      <c r="F3" s="2" t="s">
        <v>5</v>
      </c>
      <c r="G3" s="1" t="s">
        <v>54</v>
      </c>
      <c r="H3" s="42" t="s">
        <v>55</v>
      </c>
      <c r="I3" s="42" t="s">
        <v>55</v>
      </c>
      <c r="J3" s="1" t="s">
        <v>56</v>
      </c>
      <c r="K3" s="53" t="s">
        <v>57</v>
      </c>
      <c r="L3" s="54" t="s">
        <v>59</v>
      </c>
      <c r="M3" s="1" t="s">
        <v>61</v>
      </c>
      <c r="N3" s="1"/>
      <c r="O3" s="1" t="s">
        <v>64</v>
      </c>
      <c r="P3" s="1" t="s">
        <v>68</v>
      </c>
      <c r="Q3" s="1" t="s">
        <v>47</v>
      </c>
      <c r="R3" s="29">
        <v>155</v>
      </c>
      <c r="S3" s="30">
        <v>7.95</v>
      </c>
      <c r="T3" s="31">
        <v>19.5</v>
      </c>
      <c r="U3" s="32">
        <v>19.5</v>
      </c>
      <c r="V3" s="32"/>
      <c r="W3" s="1" t="s">
        <v>3</v>
      </c>
      <c r="X3" s="48">
        <v>41</v>
      </c>
      <c r="Y3" s="48">
        <v>38</v>
      </c>
      <c r="Z3" s="48">
        <v>51</v>
      </c>
      <c r="AA3" s="30">
        <v>2</v>
      </c>
      <c r="AB3" s="33">
        <v>2</v>
      </c>
      <c r="AC3" s="51">
        <f t="shared" ref="AC3" si="0">IF(X3="","",X3*Y3*Z3/1000000)</f>
        <v>7.9000000000000001E-2</v>
      </c>
      <c r="AD3" s="34">
        <f t="shared" ref="AD3" si="1">IF(AB3="","",65/AC3*AB3)</f>
        <v>1646</v>
      </c>
      <c r="AE3" s="1">
        <v>53.28</v>
      </c>
      <c r="AF3" s="35">
        <f t="shared" ref="AF3" si="2">IF(ISERROR(AE3*AC3/AB3),"",AE3*AC3/AB3)</f>
        <v>2.1</v>
      </c>
      <c r="AG3" s="2" t="s">
        <v>60</v>
      </c>
      <c r="AH3" s="43">
        <v>0.32800000000000001</v>
      </c>
      <c r="AI3" s="35">
        <f t="shared" ref="AI3" si="3">IF(ISERROR(AS3*0.99*AH3),"",AS3*0.99*AH3)</f>
        <v>8.2200000000000006</v>
      </c>
      <c r="AJ3" s="36">
        <v>1.6299999999999999E-2</v>
      </c>
      <c r="AK3" s="35">
        <f t="shared" ref="AK3" si="4">IF(ISERROR(AS3*0.99*AJ3),"",AS3*0.99*AJ3)</f>
        <v>0.41</v>
      </c>
      <c r="AL3" s="36">
        <v>-0.03</v>
      </c>
      <c r="AM3" s="35">
        <f t="shared" ref="AM3" si="5">IF(ISERROR(AS3*0.99*AL3),"",AS3*0.99*AL3)</f>
        <v>-0.75</v>
      </c>
      <c r="AN3" s="36">
        <v>0.05</v>
      </c>
      <c r="AO3" s="35">
        <f t="shared" ref="AO3" si="6">IF(ISERROR(AS3*AN3),"",AS3*AN3)</f>
        <v>1.27</v>
      </c>
      <c r="AP3" s="36">
        <v>1.8E-3</v>
      </c>
      <c r="AQ3" s="35">
        <f t="shared" ref="AQ3" si="7">IF(ISERROR((AS3-AK3+AM3+AO3+AF3+AI3)*AP3),"",(AS3-AK3+AM3+AO3+AF3+AI3)*AP3)</f>
        <v>0.06</v>
      </c>
      <c r="AR3" s="45">
        <f t="shared" ref="AR3" si="8">IF(ISERROR((AT3-U3)/AT3-1%),"",(AT3-U3)/AT3-1%)</f>
        <v>0.2072</v>
      </c>
      <c r="AS3" s="32">
        <v>25.32</v>
      </c>
      <c r="AT3" s="37">
        <f t="shared" ref="AT3" si="9">IF(ISERROR(AS3-AK3),"",AS3-AK3)</f>
        <v>24.91</v>
      </c>
      <c r="AU3" s="37">
        <f t="shared" ref="AU3" si="10">IF(ISERROR(AS3-AK3+AF3+AI3+AM3+AO3+AQ3),"",AS3-AK3+AF3+AI3+AM3+AO3+AQ3)</f>
        <v>35.81</v>
      </c>
      <c r="AV3" s="36">
        <v>3.9100000000000003E-2</v>
      </c>
      <c r="AW3" s="37">
        <f t="shared" ref="AW3" si="11">IF(ISERROR(AU3*AV3),"",AU3*AV3)</f>
        <v>1.4</v>
      </c>
      <c r="AX3" s="37">
        <f t="shared" ref="AX3" si="12">IF(ISERROR(AU3+AW3),"",AU3+AW3)</f>
        <v>37.21</v>
      </c>
    </row>
    <row r="4" spans="1:50" ht="25.15" customHeight="1">
      <c r="A4" s="28">
        <v>7</v>
      </c>
      <c r="B4" s="1"/>
      <c r="C4" s="1"/>
      <c r="D4" s="2" t="s">
        <v>4</v>
      </c>
      <c r="E4" s="2"/>
      <c r="F4" s="2" t="s">
        <v>5</v>
      </c>
      <c r="G4" s="1" t="s">
        <v>54</v>
      </c>
      <c r="H4" s="42" t="s">
        <v>55</v>
      </c>
      <c r="I4" s="42" t="s">
        <v>55</v>
      </c>
      <c r="J4" s="1" t="s">
        <v>56</v>
      </c>
      <c r="K4" s="53" t="s">
        <v>57</v>
      </c>
      <c r="L4" s="54" t="s">
        <v>58</v>
      </c>
      <c r="M4" s="1" t="s">
        <v>62</v>
      </c>
      <c r="N4" s="1"/>
      <c r="O4" s="1" t="s">
        <v>65</v>
      </c>
      <c r="P4" s="1" t="s">
        <v>69</v>
      </c>
      <c r="Q4" s="1" t="s">
        <v>47</v>
      </c>
      <c r="R4" s="29">
        <v>136</v>
      </c>
      <c r="S4" s="30">
        <v>7.95</v>
      </c>
      <c r="T4" s="31">
        <v>17.11</v>
      </c>
      <c r="U4" s="32">
        <v>17.11</v>
      </c>
      <c r="V4" s="32"/>
      <c r="W4" s="1" t="s">
        <v>3</v>
      </c>
      <c r="X4" s="48">
        <v>41</v>
      </c>
      <c r="Y4" s="48">
        <v>38</v>
      </c>
      <c r="Z4" s="48">
        <v>46</v>
      </c>
      <c r="AA4" s="30">
        <v>2</v>
      </c>
      <c r="AB4" s="33">
        <v>2</v>
      </c>
      <c r="AC4" s="51">
        <f>IF(X4="","",X4*Y4*Z4/1000000)</f>
        <v>7.1999999999999995E-2</v>
      </c>
      <c r="AD4" s="34">
        <f>IF(AB4="","",65/AC4*AB4)</f>
        <v>1806</v>
      </c>
      <c r="AE4" s="1">
        <v>53.28</v>
      </c>
      <c r="AF4" s="35">
        <f>IF(ISERROR(AE4*AC4/AB4),"",AE4*AC4/AB4)</f>
        <v>1.92</v>
      </c>
      <c r="AG4" s="2" t="s">
        <v>60</v>
      </c>
      <c r="AH4" s="43">
        <v>0.32800000000000001</v>
      </c>
      <c r="AI4" s="35">
        <f>IF(ISERROR(AS4*0.99*AH4),"",AS4*0.99*AH4)</f>
        <v>7.02</v>
      </c>
      <c r="AJ4" s="36">
        <v>1.6299999999999999E-2</v>
      </c>
      <c r="AK4" s="35">
        <f>IF(ISERROR(AS4*0.99*AJ4),"",AS4*0.99*AJ4)</f>
        <v>0.35</v>
      </c>
      <c r="AL4" s="36">
        <v>-0.03</v>
      </c>
      <c r="AM4" s="35">
        <f>IF(ISERROR(AS4*0.99*AL4),"",AS4*0.99*AL4)</f>
        <v>-0.64</v>
      </c>
      <c r="AN4" s="36">
        <v>0.05</v>
      </c>
      <c r="AO4" s="35">
        <f>IF(ISERROR(AS4*AN4),"",AS4*AN4)</f>
        <v>1.08</v>
      </c>
      <c r="AP4" s="36">
        <v>1.8E-3</v>
      </c>
      <c r="AQ4" s="35">
        <f>IF(ISERROR((AS4-AK4+AM4+AO4+AF4+AI4)*AP4),"",(AS4-AK4+AM4+AO4+AF4+AI4)*AP4)</f>
        <v>0.06</v>
      </c>
      <c r="AR4" s="45">
        <f>IF(ISERROR((AT4-U4)/AT4-1%),"",(AT4-U4)/AT4-1%)</f>
        <v>0.186</v>
      </c>
      <c r="AS4" s="32">
        <v>21.63</v>
      </c>
      <c r="AT4" s="37">
        <f>IF(ISERROR(AS4-AK4),"",AS4-AK4)</f>
        <v>21.28</v>
      </c>
      <c r="AU4" s="37">
        <f>IF(ISERROR(AS4-AK4+AF4+AI4+AM4+AO4+AQ4),"",AS4-AK4+AF4+AI4+AM4+AO4+AQ4)</f>
        <v>30.72</v>
      </c>
      <c r="AV4" s="36">
        <v>3.9100000000000003E-2</v>
      </c>
      <c r="AW4" s="37">
        <f>IF(ISERROR(AU4*AV4),"",AU4*AV4)</f>
        <v>1.2</v>
      </c>
      <c r="AX4" s="37">
        <f>IF(ISERROR(AU4+AW4),"",AU4+AW4)</f>
        <v>31.92</v>
      </c>
    </row>
    <row r="5" spans="1:50" ht="25.15" customHeight="1">
      <c r="A5" s="28">
        <v>8</v>
      </c>
      <c r="B5" s="1"/>
      <c r="C5" s="1"/>
      <c r="D5" s="2" t="s">
        <v>4</v>
      </c>
      <c r="E5" s="2"/>
      <c r="F5" s="2" t="s">
        <v>5</v>
      </c>
      <c r="G5" s="1" t="s">
        <v>54</v>
      </c>
      <c r="H5" s="42" t="s">
        <v>55</v>
      </c>
      <c r="I5" s="42" t="s">
        <v>55</v>
      </c>
      <c r="J5" s="1" t="s">
        <v>56</v>
      </c>
      <c r="K5" s="53" t="s">
        <v>57</v>
      </c>
      <c r="L5" s="54" t="s">
        <v>59</v>
      </c>
      <c r="M5" s="1" t="s">
        <v>62</v>
      </c>
      <c r="N5" s="1"/>
      <c r="O5" s="1" t="s">
        <v>66</v>
      </c>
      <c r="P5" s="1" t="s">
        <v>70</v>
      </c>
      <c r="Q5" s="1" t="s">
        <v>47</v>
      </c>
      <c r="R5" s="29">
        <v>155</v>
      </c>
      <c r="S5" s="30">
        <v>7.95</v>
      </c>
      <c r="T5" s="31">
        <v>19.5</v>
      </c>
      <c r="U5" s="32">
        <v>19.5</v>
      </c>
      <c r="V5" s="32"/>
      <c r="W5" s="1" t="s">
        <v>3</v>
      </c>
      <c r="X5" s="48">
        <v>41</v>
      </c>
      <c r="Y5" s="48">
        <v>38</v>
      </c>
      <c r="Z5" s="48">
        <v>51</v>
      </c>
      <c r="AA5" s="30">
        <v>2</v>
      </c>
      <c r="AB5" s="33">
        <v>2</v>
      </c>
      <c r="AC5" s="51">
        <f t="shared" ref="AC5" si="13">IF(X5="","",X5*Y5*Z5/1000000)</f>
        <v>7.9000000000000001E-2</v>
      </c>
      <c r="AD5" s="34">
        <f t="shared" ref="AD5" si="14">IF(AB5="","",65/AC5*AB5)</f>
        <v>1646</v>
      </c>
      <c r="AE5" s="1">
        <v>53.28</v>
      </c>
      <c r="AF5" s="35">
        <f t="shared" ref="AF5" si="15">IF(ISERROR(AE5*AC5/AB5),"",AE5*AC5/AB5)</f>
        <v>2.1</v>
      </c>
      <c r="AG5" s="2" t="s">
        <v>60</v>
      </c>
      <c r="AH5" s="43">
        <v>0.32800000000000001</v>
      </c>
      <c r="AI5" s="35">
        <f t="shared" ref="AI5" si="16">IF(ISERROR(AS5*0.99*AH5),"",AS5*0.99*AH5)</f>
        <v>8.2200000000000006</v>
      </c>
      <c r="AJ5" s="36">
        <v>1.6299999999999999E-2</v>
      </c>
      <c r="AK5" s="35">
        <f t="shared" ref="AK5" si="17">IF(ISERROR(AS5*0.99*AJ5),"",AS5*0.99*AJ5)</f>
        <v>0.41</v>
      </c>
      <c r="AL5" s="36">
        <v>-0.03</v>
      </c>
      <c r="AM5" s="35">
        <f t="shared" ref="AM5" si="18">IF(ISERROR(AS5*0.99*AL5),"",AS5*0.99*AL5)</f>
        <v>-0.75</v>
      </c>
      <c r="AN5" s="36">
        <v>0.05</v>
      </c>
      <c r="AO5" s="35">
        <f t="shared" ref="AO5" si="19">IF(ISERROR(AS5*AN5),"",AS5*AN5)</f>
        <v>1.27</v>
      </c>
      <c r="AP5" s="36">
        <v>1.8E-3</v>
      </c>
      <c r="AQ5" s="35">
        <f t="shared" ref="AQ5" si="20">IF(ISERROR((AS5-AK5+AM5+AO5+AF5+AI5)*AP5),"",(AS5-AK5+AM5+AO5+AF5+AI5)*AP5)</f>
        <v>0.06</v>
      </c>
      <c r="AR5" s="45">
        <f t="shared" ref="AR5" si="21">IF(ISERROR((AT5-U5)/AT5-1%),"",(AT5-U5)/AT5-1%)</f>
        <v>0.2072</v>
      </c>
      <c r="AS5" s="32">
        <v>25.32</v>
      </c>
      <c r="AT5" s="37">
        <f t="shared" ref="AT5" si="22">IF(ISERROR(AS5-AK5),"",AS5-AK5)</f>
        <v>24.91</v>
      </c>
      <c r="AU5" s="37">
        <f t="shared" ref="AU5" si="23">IF(ISERROR(AS5-AK5+AF5+AI5+AM5+AO5+AQ5),"",AS5-AK5+AF5+AI5+AM5+AO5+AQ5)</f>
        <v>35.81</v>
      </c>
      <c r="AV5" s="36">
        <v>3.9100000000000003E-2</v>
      </c>
      <c r="AW5" s="37">
        <f t="shared" ref="AW5" si="24">IF(ISERROR(AU5*AV5),"",AU5*AV5)</f>
        <v>1.4</v>
      </c>
      <c r="AX5" s="37">
        <f t="shared" ref="AX5" si="25">IF(ISERROR(AU5+AW5),"",AU5+AW5)</f>
        <v>37.21</v>
      </c>
    </row>
  </sheetData>
  <sheetProtection insertRows="0" deleteRows="0" sort="0"/>
  <protectedRanges>
    <protectedRange sqref="A6:J240 AW2:AX5 L6:AS240 AL1:AU1 AE1:AF1 A2:I5 M2:AU5" name="Range1"/>
    <protectedRange sqref="K6:K245" name="Range1_1"/>
    <protectedRange sqref="J2:J5 L2:L5" name="Range1_4"/>
    <protectedRange sqref="K2:K5" name="Range1_1_1"/>
  </protectedRanges>
  <phoneticPr fontId="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8726524-8593-4A45-958D-BBFF91B66072}">
          <x14:formula1>
            <xm:f>#REF!</xm:f>
          </x14:formula1>
          <xm:sqref>D2:D5</xm:sqref>
        </x14:dataValidation>
        <x14:dataValidation type="list" allowBlank="1" showInputMessage="1" showErrorMessage="1" xr:uid="{91CE3278-AAF7-4E82-9E96-A2CD697528FF}">
          <x14:formula1>
            <xm:f>#REF!</xm:f>
          </x14:formula1>
          <xm:sqref>W2:W5</xm:sqref>
        </x14:dataValidation>
        <x14:dataValidation type="list" allowBlank="1" showInputMessage="1" showErrorMessage="1" xr:uid="{9F6E6598-D1F6-461B-A213-A21BCA5CE8EE}">
          <x14:formula1>
            <xm:f>#REF!</xm:f>
          </x14:formula1>
          <xm:sqref>Q2:Q5</xm:sqref>
        </x14:dataValidation>
        <x14:dataValidation type="list" allowBlank="1" showInputMessage="1" showErrorMessage="1" xr:uid="{2E6A7DCF-D3C8-46DC-BE9C-116878D5B20C}">
          <x14:formula1>
            <xm:f>#REF!</xm:f>
          </x14:formula1>
          <xm:sqref>E2:E5</xm:sqref>
        </x14:dataValidation>
        <x14:dataValidation type="list" allowBlank="1" showInputMessage="1" showErrorMessage="1" xr:uid="{5586FAC4-704A-4514-862E-101A5AA59DA7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2025-12-22T02:35:27Z</dcterms:modified>
</cp:coreProperties>
</file>