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F97D8023-62FF-4E17-AD97-98CBA88DAB44}" xr6:coauthVersionLast="47" xr6:coauthVersionMax="47" xr10:uidLastSave="{00000000-0000-0000-0000-000000000000}"/>
  <bookViews>
    <workbookView xWindow="-110" yWindow="-110" windowWidth="19420" windowHeight="11500" xr2:uid="{7DE306EC-B85C-4575-8681-9EF1FE35B64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'[3]x-Lists'!$I$2:$I$6</definedName>
    <definedName name="CATEGORY">[4]Sheet1!$DW$2:$DW$3</definedName>
    <definedName name="CH">'[2]COMMON ATTR'!$C$4:$C$249</definedName>
    <definedName name="colour">#REF!</definedName>
    <definedName name="COLUMN">'[2]PT TABLE'!$A$2</definedName>
    <definedName name="Commitment">#REF!</definedName>
    <definedName name="CON">'[5]317-TOP'!#REF!</definedName>
    <definedName name="CONS">#REF!</definedName>
    <definedName name="_xlnm.Database">'[3]x-Lists'!$A$2:$A$9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[4]Sheet1!$EC$2:$EC$3</definedName>
    <definedName name="FREIGHT">'[3]x-Lists'!$J$2:$J$4</definedName>
    <definedName name="Gold1">#REF!</definedName>
    <definedName name="h">#REF!</definedName>
    <definedName name="HBC">'[6]Spec Sheet'!#REF!</definedName>
    <definedName name="help">#REF!</definedName>
    <definedName name="here">#REF!</definedName>
    <definedName name="Home_Décor">#REF!</definedName>
    <definedName name="Home_Décor.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ghting_or_Candleholders">#REF!</definedName>
    <definedName name="lnk">[9]Sheet1!$A$2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[10]Sheet1!$A$1:$C$65536</definedName>
    <definedName name="one">#REF!</definedName>
    <definedName name="Outdoor">#REF!</definedName>
    <definedName name="PACK">[4]Sheet1!$EE$2:$EE$3</definedName>
    <definedName name="PACKBYSTORE">'[3]x-Lists'!$C$2:$C$3</definedName>
    <definedName name="PAYMENT_TERMS">'[3]x-Lists'!$AF$2:$AF$58</definedName>
    <definedName name="Pet_Care">#REF!</definedName>
    <definedName name="Pillow_Shams">#REF!</definedName>
    <definedName name="Pillowcases">#REF!</definedName>
    <definedName name="PL">'[11]UNIQUE ATTR 2'!#REF!</definedName>
    <definedName name="PO_BUY_TYPE">'[3]x-Lists'!$X$2:$X$6</definedName>
    <definedName name="PORT_IFF">[12]a!$A$10:$B$35</definedName>
    <definedName name="_xlnm.Print_Area">#REF!</definedName>
    <definedName name="PRINT_AREA_MI">#REF!</definedName>
    <definedName name="Prints">#REF!</definedName>
    <definedName name="PT">'[2]PT TABLE'!$A$4:$A$42</definedName>
    <definedName name="PW">'[11]UNIQUE ATTR 2'!#REF!</definedName>
    <definedName name="Quilts">#REF!</definedName>
    <definedName name="RN">'[2]RN_Item Disposition'!$A$12:$A$81</definedName>
    <definedName name="ROPETRUCK">'[3]x-Lists'!$E$2</definedName>
    <definedName name="ROW">'[2]PT TABLE'!$A$1</definedName>
    <definedName name="sbm">#REF!</definedName>
    <definedName name="SCORECARD">'[3]x-Lists'!$F$2:$F$5</definedName>
    <definedName name="SCXL_DOW">'[3]x-Lists'!$AH$2</definedName>
    <definedName name="SEASON">'[3]x-Lists'!$M$2:$M$8</definedName>
    <definedName name="Seasonal">#REF!</definedName>
    <definedName name="Sheets_Full_Queen_King">#REF!</definedName>
    <definedName name="Sheets_Twin">#REF!</definedName>
    <definedName name="SHIP_WIN_LEN">'[3]x-Lists'!$AI$2</definedName>
    <definedName name="SHIPTO">'[3]x-Lists'!$B$2:$B$3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'[3]x-Lists'!$S$2:$S$25</definedName>
    <definedName name="SUB">#REF!</definedName>
    <definedName name="subcat">#REF!</definedName>
    <definedName name="suzi">[13]Sheet3!$A:$IV</definedName>
    <definedName name="suzie">#REF!</definedName>
    <definedName name="t">#REF!</definedName>
    <definedName name="TERM_SET">'[3]x-Lists'!$Q$2:$Q$4</definedName>
    <definedName name="three">[13]Sheet3!$A:$IV</definedName>
    <definedName name="TICKET_QTY">'[3]x-Lists'!$AG$2:$AG$5</definedName>
    <definedName name="TICKETTYPE">'[3]x-Lists'!$O$2:$O$32</definedName>
    <definedName name="TOTAL">#REF!</definedName>
    <definedName name="totals">#REF!</definedName>
    <definedName name="Towels_Bath_Sheets">#REF!</definedName>
    <definedName name="toys">#REF!</definedName>
    <definedName name="two">[13]Sheet2!$A:$IV</definedName>
    <definedName name="UNIT">[4]Sheet1!$EF$2:$EF$3</definedName>
    <definedName name="upc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ESNO">'[3]x-Lists'!$D$2:$D$3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" i="1" l="1"/>
  <c r="BD6" i="1"/>
  <c r="BC6" i="1"/>
  <c r="AY6" i="1"/>
  <c r="AS6" i="1"/>
  <c r="AP6" i="1"/>
  <c r="AN6" i="1"/>
  <c r="AJ6" i="1"/>
  <c r="AK6" i="1" s="1"/>
  <c r="AD6" i="1"/>
  <c r="AF6" i="1" s="1"/>
  <c r="AH6" i="1" s="1"/>
  <c r="AL6" i="1" s="1"/>
  <c r="BE5" i="1"/>
  <c r="BD5" i="1"/>
  <c r="BC5" i="1"/>
  <c r="AY5" i="1"/>
  <c r="AS5" i="1"/>
  <c r="AP5" i="1"/>
  <c r="AN5" i="1"/>
  <c r="AT5" i="1" s="1"/>
  <c r="AJ5" i="1"/>
  <c r="AK5" i="1" s="1"/>
  <c r="AD5" i="1"/>
  <c r="AF5" i="1" s="1"/>
  <c r="AH5" i="1" s="1"/>
  <c r="BE4" i="1"/>
  <c r="BD4" i="1"/>
  <c r="BC4" i="1"/>
  <c r="AY4" i="1"/>
  <c r="AS4" i="1"/>
  <c r="AP4" i="1"/>
  <c r="AN4" i="1"/>
  <c r="AJ4" i="1"/>
  <c r="AK4" i="1" s="1"/>
  <c r="AD4" i="1"/>
  <c r="AF4" i="1" s="1"/>
  <c r="AH4" i="1" s="1"/>
  <c r="AL4" i="1" s="1"/>
  <c r="BE3" i="1"/>
  <c r="BD3" i="1"/>
  <c r="BC3" i="1"/>
  <c r="AY3" i="1"/>
  <c r="AS3" i="1"/>
  <c r="AP3" i="1"/>
  <c r="AN3" i="1"/>
  <c r="AT3" i="1" s="1"/>
  <c r="AJ3" i="1"/>
  <c r="AK3" i="1" s="1"/>
  <c r="AD3" i="1"/>
  <c r="AF3" i="1" s="1"/>
  <c r="AH3" i="1" s="1"/>
  <c r="AL3" i="1" s="1"/>
  <c r="AU3" i="1" s="1"/>
  <c r="BE2" i="1"/>
  <c r="BD2" i="1"/>
  <c r="BC2" i="1"/>
  <c r="AY2" i="1"/>
  <c r="AS2" i="1"/>
  <c r="AP2" i="1"/>
  <c r="AN2" i="1"/>
  <c r="AT2" i="1" s="1"/>
  <c r="AJ2" i="1"/>
  <c r="AK2" i="1" s="1"/>
  <c r="AD2" i="1"/>
  <c r="AF2" i="1" s="1"/>
  <c r="AH2" i="1" s="1"/>
  <c r="AL2" i="1" s="1"/>
  <c r="AU2" i="1" s="1"/>
  <c r="AT6" i="1" l="1"/>
  <c r="AT4" i="1"/>
  <c r="AU6" i="1"/>
  <c r="AL5" i="1"/>
  <c r="AU5" i="1" s="1"/>
  <c r="AV5" i="1" s="1"/>
  <c r="AU4" i="1"/>
  <c r="BB4" i="1" s="1"/>
  <c r="BB6" i="1"/>
  <c r="AV6" i="1"/>
  <c r="AV3" i="1"/>
  <c r="BB3" i="1"/>
  <c r="BB5" i="1"/>
  <c r="BB2" i="1"/>
  <c r="AV2" i="1"/>
  <c r="AV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759ADD6A-19E3-4B02-A8B8-0FFECBD05A4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7383B0F9-06A0-4652-8681-CDF5AD76D2E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5B602D56-BD92-4808-9E2F-164016837B7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BDC4711-5176-40A1-A184-A2B5DACB30F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4835B171-2239-4090-83F7-6C99C29527D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D476259-C791-49AB-9452-8F67B724E226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0EB4175E-BE41-4B7B-A8DF-A7D9E7A29C9E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E3CAE33A-8FDA-41C6-A9EC-97163D015BF5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43729E41-913B-4736-93D7-D13C0FDA114A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A00F8394-766A-4CF0-854A-17A07F10509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914B9295-4FB9-41B1-86B1-B02361394A8C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3A2A5D8B-E881-4E7E-ADAE-390E07735A52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50D3FD3A-0B4C-49E3-9A6F-5BBF9375E0E3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4B1422E5-6BF8-46CC-A48D-2439E08868D9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FC33C5A3-10E7-4487-A44E-BD10A1B97D39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222C2A51-0674-4CB6-BD87-DABCB315B740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<sst xmlns="http://schemas.openxmlformats.org/spreadsheetml/2006/main" count="137" uniqueCount="84">
  <si>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</si>
  <si>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</si>
  <si>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</si>
  <si>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</si>
  <si>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</si>
  <si>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</si>
  <si>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</si>
  <si>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</si>
  <si>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</si>
  <si>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</si>
  <si>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</si>
  <si>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</si>
  <si>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</si>
  <si>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</si>
  <si>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</si>
  <si>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</si>
  <si>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</si>
  <si>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</si>
  <si>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</si>
  <si>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</si>
  <si>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</si>
  <si>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</si>
  <si>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</si>
  <si>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</si>
  <si>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</si>
  <si>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</si>
  <si>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</si>
  <si>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</si>
  <si>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</si>
  <si>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</si>
  <si>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</si>
  <si>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</si>
  <si>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</si>
  <si>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</si>
  <si>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</si>
  <si>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</si>
  <si>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</si>
  <si>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</si>
  <si>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</si>
  <si>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</si>
  <si>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</si>
  <si>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</si>
  <si>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</si>
  <si>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</si>
  <si>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</si>
  <si>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</si>
  <si>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</si>
  <si>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</si>
  <si>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</si>
  <si>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</si>
  <si>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</si>
  <si>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</si>
  <si>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Ross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</si>
  <si>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</si>
  <si>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</si>
  <si>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</si>
  <si>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</si>
  <si>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</si>
  <si>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</si>
  <si>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</si>
  <si>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</si>
  <si>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</si>
  <si>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</si>
  <si>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Harvest Pumpkin</t>
  </si>
  <si>
    <t>Single Shower Curtain</t>
  </si>
  <si>
    <t>100% polyester, 110gsm poly slub, printed</t>
  </si>
  <si>
    <t>Polyester</t>
  </si>
  <si>
    <t>72*72"</t>
    <phoneticPr fontId="3" type="noConversion"/>
  </si>
  <si>
    <t>As Image</t>
  </si>
  <si>
    <t>RS70-8781</t>
    <phoneticPr fontId="2" type="noConversion"/>
  </si>
  <si>
    <t>Piece</t>
  </si>
  <si>
    <t>Normal</t>
  </si>
  <si>
    <t>Header Card and Plastic Hanger</t>
  </si>
  <si>
    <t>6303.12.0090</t>
    <phoneticPr fontId="12" type="noConversion"/>
  </si>
  <si>
    <t>Ningbo,China</t>
  </si>
  <si>
    <t>China</t>
  </si>
  <si>
    <t>Rebecca</t>
    <phoneticPr fontId="3" type="noConversion"/>
  </si>
  <si>
    <t>RS70-8782</t>
    <phoneticPr fontId="2" type="noConversion"/>
  </si>
  <si>
    <t>Hamlet</t>
    <phoneticPr fontId="3" type="noConversion"/>
  </si>
  <si>
    <t>RS70-8783</t>
    <phoneticPr fontId="2" type="noConversion"/>
  </si>
  <si>
    <t>Creatures</t>
    <phoneticPr fontId="3" type="noConversion"/>
  </si>
  <si>
    <t>RS70-8784</t>
  </si>
  <si>
    <t>Spooky Night</t>
    <phoneticPr fontId="3" type="noConversion"/>
  </si>
  <si>
    <t>RS70-8785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</si>
</sst>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&quot;$&quot;#,##0"/>
    <numFmt numFmtId="181" formatCode="[$$-409]#,##0.000000"/>
    <numFmt numFmtId="182" formatCode="#,##0.00_ "/>
    <numFmt numFmtId="183" formatCode="0.0%"/>
    <numFmt numFmtId="184" formatCode="[$¥-804]#,##0.00"/>
  </numFmts>
  <fonts count="15" x14ac:knownFonts="1">
    <font>
      <sz val="11"/>
      <name val="Calibri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1"/>
      <color theme="1"/>
      <name val="等线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7" fillId="0" borderId="0"/>
    <xf numFmtId="0" fontId="9" fillId="0" borderId="0"/>
    <xf numFmtId="0" fontId="9" fillId="0" borderId="0"/>
    <xf numFmtId="181" fontId="7" fillId="0" borderId="0"/>
    <xf numFmtId="181" fontId="3" fillId="0" borderId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13" fillId="0" borderId="0"/>
    <xf numFmtId="184" fontId="14" fillId="0" borderId="0">
      <alignment vertical="center"/>
    </xf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2" fontId="5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6" fontId="8" fillId="5" borderId="1" xfId="2" applyNumberFormat="1" applyFont="1" applyFill="1" applyBorder="1" applyAlignment="1">
      <alignment wrapText="1"/>
    </xf>
    <xf numFmtId="176" fontId="5" fillId="0" borderId="1" xfId="2" applyNumberFormat="1" applyFont="1" applyBorder="1" applyAlignment="1">
      <alignment wrapText="1"/>
    </xf>
    <xf numFmtId="176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176" fontId="5" fillId="7" borderId="1" xfId="2" applyNumberFormat="1" applyFont="1" applyFill="1" applyBorder="1" applyAlignment="1">
      <alignment wrapText="1"/>
    </xf>
    <xf numFmtId="176" fontId="5" fillId="3" borderId="1" xfId="0" applyNumberFormat="1" applyFont="1" applyFill="1" applyBorder="1" applyAlignment="1">
      <alignment horizontal="center" wrapText="1"/>
    </xf>
    <xf numFmtId="176" fontId="5" fillId="3" borderId="1" xfId="2" applyNumberFormat="1" applyFont="1" applyFill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11" fillId="0" borderId="1" xfId="3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179" fontId="5" fillId="5" borderId="1" xfId="0" applyNumberFormat="1" applyFont="1" applyFill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178" fontId="3" fillId="8" borderId="1" xfId="0" applyNumberFormat="1" applyFont="1" applyFill="1" applyBorder="1" applyAlignment="1">
      <alignment horizontal="left" vertical="center"/>
    </xf>
    <xf numFmtId="1" fontId="3" fillId="8" borderId="1" xfId="0" applyNumberFormat="1" applyFont="1" applyFill="1" applyBorder="1" applyAlignment="1">
      <alignment horizontal="left" vertical="center"/>
    </xf>
    <xf numFmtId="180" fontId="11" fillId="0" borderId="1" xfId="3" applyNumberFormat="1" applyFont="1" applyBorder="1" applyAlignment="1">
      <alignment horizontal="left" vertical="center"/>
    </xf>
    <xf numFmtId="176" fontId="3" fillId="8" borderId="1" xfId="0" applyNumberFormat="1" applyFont="1" applyFill="1" applyBorder="1" applyAlignment="1">
      <alignment horizontal="left" vertical="center"/>
    </xf>
    <xf numFmtId="182" fontId="3" fillId="9" borderId="1" xfId="5" applyNumberFormat="1" applyFont="1" applyFill="1" applyBorder="1" applyAlignment="1">
      <alignment horizontal="left" vertical="center" wrapText="1"/>
    </xf>
    <xf numFmtId="183" fontId="4" fillId="5" borderId="1" xfId="6" applyNumberFormat="1" applyFont="1" applyFill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8" borderId="1" xfId="7" applyNumberFormat="1" applyFont="1" applyFill="1" applyBorder="1" applyAlignment="1">
      <alignment horizontal="left" vertical="center"/>
    </xf>
    <xf numFmtId="26" fontId="5" fillId="5" borderId="1" xfId="0" applyNumberFormat="1" applyFont="1" applyFill="1" applyBorder="1" applyAlignment="1">
      <alignment horizontal="left" vertical="center"/>
    </xf>
    <xf numFmtId="176" fontId="11" fillId="0" borderId="1" xfId="3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 wrapText="1"/>
    </xf>
    <xf numFmtId="2" fontId="3" fillId="8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1">
    <cellStyle name="Normal 2" xfId="1" xr:uid="{4770D71A-3FD0-41EA-8EC0-C316116DA6A0}"/>
    <cellStyle name="Normal 2 18 2" xfId="2" xr:uid="{DA4BBB3B-08FE-45BE-9C53-95E4EF0C6B0C}"/>
    <cellStyle name="Normal 2 2" xfId="6" xr:uid="{DBF28F67-2D11-4197-8230-1686F53C6A30}"/>
    <cellStyle name="Normal 3" xfId="3" xr:uid="{CDFC422D-E1F9-419B-BA88-A5377118C263}"/>
    <cellStyle name="Normal 4" xfId="8" xr:uid="{B916F232-4348-4F0C-AC08-B0DBEE68ACE0}"/>
    <cellStyle name="Normal 66" xfId="10" xr:uid="{790376D7-80D3-4962-8963-86A324071390}"/>
    <cellStyle name="Normal_Fall 12 BBB Woolrich Quote Sheet - Heather" xfId="9" xr:uid="{E6C1E5A5-510E-44DD-9782-5DEC94991A05}"/>
    <cellStyle name="Percent 2" xfId="7" xr:uid="{B86C27EF-132F-4369-84E7-E680FD9AC083}"/>
    <cellStyle name="常规" xfId="0" builtinId="0"/>
    <cellStyle name="常规 35" xfId="4" xr:uid="{3AE68704-A447-4646-8269-61B7ABB47894}"/>
    <cellStyle name="样式 1 3" xfId="5" xr:uid="{C714F4BD-0970-4035-B573-D36804D2C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360826</xdr:colOff>
      <xdr:row>1</xdr:row>
      <xdr:rowOff>51313</xdr:rowOff>
    </xdr:from>
    <xdr:to>
      <xdr:col>1</xdr:col>
      <xdr:colOff>1263585</xdr:colOff>
      <xdr:row>1</xdr:row>
      <xdr:rowOff>935311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8F0EB96-24AC-428A-8799-CE3AB7A23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026" y="1283213"/>
          <a:ext cx="902759" cy="883998"/>
        </a:xfrm>
        <a:prstGeom prst="rect">
          <a:avLst/>
        </a:prstGeom>
      </xdr:spPr>
    </xdr:pic>
    <xdr:clientData/>
  </xdr:twoCellAnchor>
  <xdr:twoCellAnchor editAs="oneCell">
    <xdr:from>
      <xdr:col>1</xdr:col>
      <xdr:colOff>384849</xdr:colOff>
      <xdr:row>2</xdr:row>
      <xdr:rowOff>38485</xdr:rowOff>
    </xdr:from>
    <xdr:to>
      <xdr:col>1</xdr:col>
      <xdr:colOff>1289243</xdr:colOff>
      <xdr:row>2</xdr:row>
      <xdr:rowOff>965744</xdr:rowOff>
    </xdr:to>
    <xdr:pic>
      <xdr:nvPicPr>
        <xdr:cNvPr id="3" name="图片 3">
          <a:extLst>
            <a:ext uri="{FF2B5EF4-FFF2-40B4-BE49-F238E27FC236}">
              <a16:creationId xmlns:a16="http://schemas.microsoft.com/office/drawing/2014/main" id="{E386CB97-B78A-4079-8088-DD7484B29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049" y="2286385"/>
          <a:ext cx="904394" cy="927259"/>
        </a:xfrm>
        <a:prstGeom prst="rect">
          <a:avLst/>
        </a:prstGeom>
      </xdr:spPr>
    </xdr:pic>
    <xdr:clientData/>
  </xdr:twoCellAnchor>
  <xdr:twoCellAnchor editAs="oneCell">
    <xdr:from>
      <xdr:col>1</xdr:col>
      <xdr:colOff>410505</xdr:colOff>
      <xdr:row>3</xdr:row>
      <xdr:rowOff>57727</xdr:rowOff>
    </xdr:from>
    <xdr:to>
      <xdr:col>1</xdr:col>
      <xdr:colOff>1276414</xdr:colOff>
      <xdr:row>3</xdr:row>
      <xdr:rowOff>955049</xdr:rowOff>
    </xdr:to>
    <xdr:pic>
      <xdr:nvPicPr>
        <xdr:cNvPr id="6" name="图片 11">
          <a:extLst>
            <a:ext uri="{FF2B5EF4-FFF2-40B4-BE49-F238E27FC236}">
              <a16:creationId xmlns:a16="http://schemas.microsoft.com/office/drawing/2014/main" id="{223BAEEA-548E-44A8-9539-843B47E0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1705" y="5353627"/>
          <a:ext cx="865909" cy="897322"/>
        </a:xfrm>
        <a:prstGeom prst="rect">
          <a:avLst/>
        </a:prstGeom>
      </xdr:spPr>
    </xdr:pic>
    <xdr:clientData/>
  </xdr:twoCellAnchor>
  <xdr:twoCellAnchor editAs="oneCell">
    <xdr:from>
      <xdr:col>1</xdr:col>
      <xdr:colOff>397677</xdr:colOff>
      <xdr:row>4</xdr:row>
      <xdr:rowOff>64141</xdr:rowOff>
    </xdr:from>
    <xdr:to>
      <xdr:col>1</xdr:col>
      <xdr:colOff>1282828</xdr:colOff>
      <xdr:row>4</xdr:row>
      <xdr:rowOff>947217</xdr:rowOff>
    </xdr:to>
    <xdr:pic>
      <xdr:nvPicPr>
        <xdr:cNvPr id="7" name="图片 14">
          <a:extLst>
            <a:ext uri="{FF2B5EF4-FFF2-40B4-BE49-F238E27FC236}">
              <a16:creationId xmlns:a16="http://schemas.microsoft.com/office/drawing/2014/main" id="{F8AC2B82-1F9B-4F86-BAC2-2E564B5F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8877" y="6376041"/>
          <a:ext cx="885151" cy="883076"/>
        </a:xfrm>
        <a:prstGeom prst="rect">
          <a:avLst/>
        </a:prstGeom>
      </xdr:spPr>
    </xdr:pic>
    <xdr:clientData/>
  </xdr:twoCellAnchor>
  <xdr:twoCellAnchor editAs="oneCell">
    <xdr:from>
      <xdr:col>1</xdr:col>
      <xdr:colOff>404091</xdr:colOff>
      <xdr:row>5</xdr:row>
      <xdr:rowOff>44900</xdr:rowOff>
    </xdr:from>
    <xdr:to>
      <xdr:col>1</xdr:col>
      <xdr:colOff>1302411</xdr:colOff>
      <xdr:row>5</xdr:row>
      <xdr:rowOff>930052</xdr:rowOff>
    </xdr:to>
    <xdr:pic>
      <xdr:nvPicPr>
        <xdr:cNvPr id="8" name="图片 15">
          <a:extLst>
            <a:ext uri="{FF2B5EF4-FFF2-40B4-BE49-F238E27FC236}">
              <a16:creationId xmlns:a16="http://schemas.microsoft.com/office/drawing/2014/main" id="{10FC7405-7D02-402F-93F6-E23760EE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5291" y="7372800"/>
          <a:ext cx="898320" cy="885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2026%20Halloween%20&amp;%20Harvest%20SC%20Commitment%20Sheet%20-%2020251230.xlsx" TargetMode="External"/><Relationship Id="rId1" Type="http://schemas.openxmlformats.org/officeDocument/2006/relationships/externalLinkPath" Target="/Users/liujie/Downloads/Ross%202026%20Halloween%20&amp;%20Harvest%20SC%20Commitment%20Sheet%20-%202025123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 "/>
      <sheetName val="Item"/>
      <sheetName val="Ross 12.30"/>
      <sheetName val="POE Quote - ALL"/>
      <sheetName val="2025 Order"/>
      <sheetName val="Bessie 12.16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DB8-A989-4BD2-967E-D6F745EB49A9}">
  <dimension ref="A1:BJ6"/>
  <sheetViews>
    <sheetView tabSelected="1" zoomScale="71" zoomScaleNormal="71" workbookViewId="0">
      <selection activeCell="BH4" sqref="BH4"/>
    </sheetView>
  </sheetViews>
  <sheetFormatPr defaultColWidth="9.1796875" defaultRowHeight="14.5" x14ac:dyDescent="0.35"/>
  <cols>
    <col min="1" max="1" width="10.1796875" style="1" customWidth="1"/>
    <col min="2" max="2" width="26.453125" style="2" customWidth="1"/>
    <col min="3" max="3" width="8.453125" style="2" customWidth="1"/>
    <col min="4" max="4" width="14.81640625" style="2" customWidth="1"/>
    <col min="5" max="5" width="9.1796875" style="2" customWidth="1"/>
    <col min="6" max="6" width="16.54296875" style="2" customWidth="1"/>
    <col min="7" max="7" width="13.90625" style="2" customWidth="1"/>
    <col min="8" max="8" width="25.7265625" style="2" customWidth="1"/>
    <col min="9" max="9" width="18.1796875" style="2" customWidth="1"/>
    <col min="10" max="10" width="22" style="2" customWidth="1"/>
    <col min="11" max="11" width="14.6328125" style="3" customWidth="1"/>
    <col min="12" max="12" width="11.81640625" style="2" customWidth="1"/>
    <col min="13" max="13" width="11.1796875" style="2" customWidth="1"/>
    <col min="14" max="14" width="6.1796875" style="2" customWidth="1"/>
    <col min="15" max="15" width="8.6328125" style="2" customWidth="1"/>
    <col min="16" max="16" width="15.1796875" style="2" customWidth="1"/>
    <col min="17" max="17" width="14.453125" style="2" customWidth="1"/>
    <col min="18" max="18" width="8.81640625" style="2" customWidth="1"/>
    <col min="19" max="19" width="8.54296875" style="5" customWidth="1"/>
    <col min="20" max="21" width="9.36328125" style="2" customWidth="1"/>
    <col min="22" max="22" width="8.1796875" style="56" customWidth="1"/>
    <col min="23" max="23" width="8.7265625" style="56" customWidth="1"/>
    <col min="24" max="24" width="8.6328125" style="56" customWidth="1"/>
    <col min="25" max="25" width="8.1796875" style="56" customWidth="1"/>
    <col min="26" max="26" width="8.7265625" style="56" customWidth="1"/>
    <col min="27" max="27" width="7.1796875" style="56" customWidth="1"/>
    <col min="28" max="28" width="9" style="57" customWidth="1"/>
    <col min="29" max="29" width="6.26953125" style="58" customWidth="1"/>
    <col min="30" max="30" width="10" style="59" customWidth="1"/>
    <col min="31" max="31" width="10" style="57" customWidth="1"/>
    <col min="32" max="32" width="9.81640625" style="58" customWidth="1"/>
    <col min="33" max="33" width="11.54296875" style="2" customWidth="1"/>
    <col min="34" max="34" width="8.90625" style="5" customWidth="1"/>
    <col min="35" max="35" width="15.36328125" style="2" customWidth="1"/>
    <col min="36" max="36" width="11.36328125" style="4" customWidth="1"/>
    <col min="37" max="37" width="9" style="5" customWidth="1"/>
    <col min="38" max="38" width="8.36328125" style="5" customWidth="1"/>
    <col min="39" max="39" width="7.90625" style="4" customWidth="1"/>
    <col min="40" max="40" width="10.6328125" style="5" customWidth="1"/>
    <col min="41" max="41" width="8.08984375" style="4" customWidth="1"/>
    <col min="42" max="43" width="9.26953125" style="5" customWidth="1"/>
    <col min="44" max="44" width="11.6328125" style="4" customWidth="1"/>
    <col min="45" max="45" width="10.90625" style="5" customWidth="1"/>
    <col min="46" max="46" width="7.81640625" style="5" customWidth="1"/>
    <col min="47" max="47" width="9.6328125" style="5" customWidth="1"/>
    <col min="48" max="48" width="7.7265625" style="5" customWidth="1"/>
    <col min="49" max="49" width="12.1796875" style="5" customWidth="1"/>
    <col min="50" max="50" width="9.1796875" style="2" customWidth="1"/>
    <col min="51" max="51" width="9.1796875" style="2"/>
    <col min="52" max="52" width="10.1796875" style="5" customWidth="1"/>
    <col min="53" max="53" width="12.54296875" style="2" customWidth="1"/>
    <col min="54" max="54" width="12.08984375" style="5" customWidth="1"/>
    <col min="55" max="55" width="11.08984375" style="5" customWidth="1"/>
    <col min="56" max="56" width="11.81640625" style="5" customWidth="1"/>
    <col min="57" max="59" width="9.1796875" style="2"/>
    <col min="60" max="60" width="15.453125" style="2" customWidth="1"/>
    <col min="61" max="61" width="9.1796875" style="2"/>
    <col min="62" max="62" width="13.81640625" style="2" customWidth="1"/>
    <col min="63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2" s="55" customFormat="1" ht="80" customHeight="1" x14ac:dyDescent="0.35">
      <c r="A2" s="31">
        <v>1</v>
      </c>
      <c r="B2" s="31"/>
      <c r="C2" s="31"/>
      <c r="D2" s="31"/>
      <c r="E2" s="31"/>
      <c r="F2" s="31" t="s">
        <v>62</v>
      </c>
      <c r="G2" s="32" t="s">
        <v>63</v>
      </c>
      <c r="H2" s="31" t="s">
        <v>64</v>
      </c>
      <c r="I2" s="31" t="s">
        <v>64</v>
      </c>
      <c r="J2" s="33" t="s">
        <v>65</v>
      </c>
      <c r="K2" s="34" t="s">
        <v>66</v>
      </c>
      <c r="L2" s="35" t="s">
        <v>67</v>
      </c>
      <c r="M2" s="31" t="s">
        <v>68</v>
      </c>
      <c r="N2" s="31"/>
      <c r="O2" s="36"/>
      <c r="P2" s="37" t="s">
        <v>69</v>
      </c>
      <c r="Q2" s="38"/>
      <c r="R2" s="31" t="s">
        <v>70</v>
      </c>
      <c r="S2" s="39">
        <v>2.02</v>
      </c>
      <c r="T2" s="31" t="s">
        <v>71</v>
      </c>
      <c r="U2" s="31" t="s">
        <v>72</v>
      </c>
      <c r="V2" s="40">
        <v>61</v>
      </c>
      <c r="W2" s="40">
        <v>37</v>
      </c>
      <c r="X2" s="40">
        <v>23</v>
      </c>
      <c r="Y2" s="40">
        <v>61</v>
      </c>
      <c r="Z2" s="40">
        <v>37</v>
      </c>
      <c r="AA2" s="40">
        <v>23</v>
      </c>
      <c r="AB2" s="41">
        <v>10</v>
      </c>
      <c r="AC2" s="35">
        <v>24</v>
      </c>
      <c r="AD2" s="42">
        <f>IF(Y2="","",Y2*Z2*AA2/1000000)</f>
        <v>5.1910999999999999E-2</v>
      </c>
      <c r="AE2" s="41">
        <v>53</v>
      </c>
      <c r="AF2" s="43">
        <f>IF(AC2="","",AE2/AD2*AC2)</f>
        <v>24503.477105045175</v>
      </c>
      <c r="AG2" s="44">
        <v>2250</v>
      </c>
      <c r="AH2" s="45">
        <f>IF(ISERROR(AG2/AF2),"",AG2/AF2)</f>
        <v>9.1823702830188675E-2</v>
      </c>
      <c r="AI2" s="46" t="s">
        <v>73</v>
      </c>
      <c r="AJ2" s="47">
        <f t="shared" ref="AJ2:AJ6" si="0">18.8%+20%</f>
        <v>0.38800000000000001</v>
      </c>
      <c r="AK2" s="45">
        <f t="shared" ref="AK2:AK6" si="1">IF(ISERROR(S2*AJ2),"",S2*AJ2)</f>
        <v>0.78376000000000001</v>
      </c>
      <c r="AL2" s="45">
        <f>IF(ISERROR(S2+AH2+AK2),"",S2+AH2+AK2)</f>
        <v>2.8955837028301885</v>
      </c>
      <c r="AM2" s="48">
        <v>0</v>
      </c>
      <c r="AN2" s="45">
        <f t="shared" ref="AN2:AN6" si="2">IF(ISERROR(AW2*AM2),"",AW2*AM2)</f>
        <v>0</v>
      </c>
      <c r="AO2" s="48">
        <v>0</v>
      </c>
      <c r="AP2" s="45">
        <f t="shared" ref="AP2:AP6" si="3">IF(ISERROR(AW2*AO2),"",AW2*AO2)</f>
        <v>0</v>
      </c>
      <c r="AQ2" s="49">
        <v>0</v>
      </c>
      <c r="AR2" s="48">
        <v>0</v>
      </c>
      <c r="AS2" s="45">
        <f t="shared" ref="AS2:AS6" si="4">IF(ISERROR(AW2*AR2),"",AW2*AR2)</f>
        <v>0</v>
      </c>
      <c r="AT2" s="45">
        <f t="shared" ref="AT2:AT6" si="5">IF(ISERROR(AN2+AP2+AS2),"",AN2+AP2+AS2)</f>
        <v>0</v>
      </c>
      <c r="AU2" s="45">
        <f>IF(ISERROR(AL2+AT2),"",AL2+AT2)</f>
        <v>2.8955837028301885</v>
      </c>
      <c r="AV2" s="50">
        <f t="shared" ref="AV2:AV6" si="6">IF(ISERROR((AW2-AU2)/AW2),"",(AW2-AU2)/AW2)</f>
        <v>0.22784434591194974</v>
      </c>
      <c r="AW2" s="51">
        <v>3.75</v>
      </c>
      <c r="AX2" s="52">
        <v>7.99</v>
      </c>
      <c r="AY2" s="50">
        <f>IF(ISERROR((AX2-AW2)/AX2),"",(AX2-AW2)/AX2)</f>
        <v>0.53066332916145187</v>
      </c>
      <c r="AZ2" s="53"/>
      <c r="BA2" s="40">
        <v>1800</v>
      </c>
      <c r="BB2" s="45">
        <f>IF(ISERROR(AU2*BA2),"",AU2*BA2)</f>
        <v>5212.0506650943389</v>
      </c>
      <c r="BC2" s="45">
        <f>IF(ISERROR(AW2*BA2),"",AW2*BA2)</f>
        <v>6750</v>
      </c>
      <c r="BD2" s="45">
        <f>IF(ISERROR(AX2*BA2),"",AX2*BA2)</f>
        <v>14382</v>
      </c>
      <c r="BE2" s="54">
        <f t="shared" ref="BE2:BE6" si="7">IF(V2="","",V2*W2*X2/1000000/AC2*BA2)</f>
        <v>3.8933249999999995</v>
      </c>
      <c r="BF2" s="31">
        <v>11.3</v>
      </c>
      <c r="BG2" s="31"/>
      <c r="BH2" s="31" t="s">
        <v>74</v>
      </c>
      <c r="BI2" s="31" t="s">
        <v>75</v>
      </c>
      <c r="BJ2" s="31"/>
    </row>
    <row r="3" spans="1:62" s="55" customFormat="1" ht="80" customHeight="1" x14ac:dyDescent="0.35">
      <c r="A3" s="31">
        <v>2</v>
      </c>
      <c r="B3" s="31"/>
      <c r="C3" s="31"/>
      <c r="D3" s="31"/>
      <c r="E3" s="31"/>
      <c r="F3" s="31" t="s">
        <v>62</v>
      </c>
      <c r="G3" s="32" t="s">
        <v>76</v>
      </c>
      <c r="H3" s="31" t="s">
        <v>64</v>
      </c>
      <c r="I3" s="31" t="s">
        <v>64</v>
      </c>
      <c r="J3" s="33" t="s">
        <v>65</v>
      </c>
      <c r="K3" s="34" t="s">
        <v>66</v>
      </c>
      <c r="L3" s="35" t="s">
        <v>67</v>
      </c>
      <c r="M3" s="31" t="s">
        <v>68</v>
      </c>
      <c r="N3" s="31"/>
      <c r="O3" s="36"/>
      <c r="P3" s="37" t="s">
        <v>77</v>
      </c>
      <c r="Q3" s="38"/>
      <c r="R3" s="31" t="s">
        <v>70</v>
      </c>
      <c r="S3" s="39">
        <v>2.02</v>
      </c>
      <c r="T3" s="31" t="s">
        <v>71</v>
      </c>
      <c r="U3" s="31" t="s">
        <v>72</v>
      </c>
      <c r="V3" s="40">
        <v>61</v>
      </c>
      <c r="W3" s="40">
        <v>37</v>
      </c>
      <c r="X3" s="40">
        <v>23</v>
      </c>
      <c r="Y3" s="40">
        <v>61</v>
      </c>
      <c r="Z3" s="40">
        <v>37</v>
      </c>
      <c r="AA3" s="40">
        <v>23</v>
      </c>
      <c r="AB3" s="41">
        <v>10</v>
      </c>
      <c r="AC3" s="35">
        <v>24</v>
      </c>
      <c r="AD3" s="42">
        <f t="shared" ref="AD3:AD6" si="8">IF(Y3="","",Y3*Z3*AA3/1000000)</f>
        <v>5.1910999999999999E-2</v>
      </c>
      <c r="AE3" s="41">
        <v>53</v>
      </c>
      <c r="AF3" s="43">
        <f t="shared" ref="AF3:AF6" si="9">IF(AC3="","",AE3/AD3*AC3)</f>
        <v>24503.477105045175</v>
      </c>
      <c r="AG3" s="44">
        <v>2250</v>
      </c>
      <c r="AH3" s="45">
        <f t="shared" ref="AH3:AH6" si="10">IF(ISERROR(AG3/AF3),"",AG3/AF3)</f>
        <v>9.1823702830188675E-2</v>
      </c>
      <c r="AI3" s="46" t="s">
        <v>73</v>
      </c>
      <c r="AJ3" s="47">
        <f t="shared" si="0"/>
        <v>0.38800000000000001</v>
      </c>
      <c r="AK3" s="45">
        <f t="shared" si="1"/>
        <v>0.78376000000000001</v>
      </c>
      <c r="AL3" s="45">
        <f t="shared" ref="AL3:AL6" si="11">IF(ISERROR(S3+AH3+AK3),"",S3+AH3+AK3)</f>
        <v>2.8955837028301885</v>
      </c>
      <c r="AM3" s="48">
        <v>0</v>
      </c>
      <c r="AN3" s="45">
        <f t="shared" si="2"/>
        <v>0</v>
      </c>
      <c r="AO3" s="48">
        <v>0</v>
      </c>
      <c r="AP3" s="45">
        <f t="shared" si="3"/>
        <v>0</v>
      </c>
      <c r="AQ3" s="49">
        <v>0</v>
      </c>
      <c r="AR3" s="48">
        <v>0</v>
      </c>
      <c r="AS3" s="45">
        <f t="shared" si="4"/>
        <v>0</v>
      </c>
      <c r="AT3" s="45">
        <f t="shared" si="5"/>
        <v>0</v>
      </c>
      <c r="AU3" s="45">
        <f t="shared" ref="AU3:AU6" si="12">IF(ISERROR(AL3+AT3),"",AL3+AT3)</f>
        <v>2.8955837028301885</v>
      </c>
      <c r="AV3" s="50">
        <f t="shared" si="6"/>
        <v>0.22784434591194974</v>
      </c>
      <c r="AW3" s="51">
        <v>3.75</v>
      </c>
      <c r="AX3" s="52">
        <v>7.99</v>
      </c>
      <c r="AY3" s="50">
        <f t="shared" ref="AY3:AY6" si="13">IF(ISERROR((AX3-AW3)/AX3),"",(AX3-AW3)/AX3)</f>
        <v>0.53066332916145187</v>
      </c>
      <c r="AZ3" s="53"/>
      <c r="BA3" s="40">
        <v>1800</v>
      </c>
      <c r="BB3" s="45">
        <f t="shared" ref="BB3:BB5" si="14">IF(ISERROR(AU3*BA3),"",AU3*BA3)</f>
        <v>5212.0506650943389</v>
      </c>
      <c r="BC3" s="45">
        <f t="shared" ref="BC3:BC6" si="15">IF(ISERROR(AW3*BA3),"",AW3*BA3)</f>
        <v>6750</v>
      </c>
      <c r="BD3" s="45">
        <f t="shared" ref="BD3:BD6" si="16">IF(ISERROR(AX3*BA3),"",AX3*BA3)</f>
        <v>14382</v>
      </c>
      <c r="BE3" s="54">
        <f t="shared" si="7"/>
        <v>3.8933249999999995</v>
      </c>
      <c r="BF3" s="31"/>
      <c r="BG3" s="31"/>
      <c r="BH3" s="31" t="s">
        <v>74</v>
      </c>
      <c r="BI3" s="31" t="s">
        <v>75</v>
      </c>
      <c r="BJ3" s="31"/>
    </row>
    <row r="4" spans="1:62" s="55" customFormat="1" ht="80" customHeight="1" x14ac:dyDescent="0.35">
      <c r="A4" s="31">
        <v>5</v>
      </c>
      <c r="B4" s="31"/>
      <c r="C4" s="31"/>
      <c r="D4" s="31"/>
      <c r="E4" s="31"/>
      <c r="F4" s="31" t="s">
        <v>62</v>
      </c>
      <c r="G4" s="32" t="s">
        <v>78</v>
      </c>
      <c r="H4" s="31" t="s">
        <v>64</v>
      </c>
      <c r="I4" s="31" t="s">
        <v>64</v>
      </c>
      <c r="J4" s="33" t="s">
        <v>65</v>
      </c>
      <c r="K4" s="34" t="s">
        <v>66</v>
      </c>
      <c r="L4" s="35" t="s">
        <v>67</v>
      </c>
      <c r="M4" s="31" t="s">
        <v>68</v>
      </c>
      <c r="N4" s="31"/>
      <c r="O4" s="36"/>
      <c r="P4" s="37" t="s">
        <v>79</v>
      </c>
      <c r="Q4" s="38"/>
      <c r="R4" s="31" t="s">
        <v>70</v>
      </c>
      <c r="S4" s="39">
        <v>2.02</v>
      </c>
      <c r="T4" s="31" t="s">
        <v>71</v>
      </c>
      <c r="U4" s="31" t="s">
        <v>72</v>
      </c>
      <c r="V4" s="40">
        <v>61</v>
      </c>
      <c r="W4" s="40">
        <v>37</v>
      </c>
      <c r="X4" s="40">
        <v>23</v>
      </c>
      <c r="Y4" s="40">
        <v>61</v>
      </c>
      <c r="Z4" s="40">
        <v>37</v>
      </c>
      <c r="AA4" s="40">
        <v>23</v>
      </c>
      <c r="AB4" s="41">
        <v>10</v>
      </c>
      <c r="AC4" s="35">
        <v>24</v>
      </c>
      <c r="AD4" s="42">
        <f t="shared" si="8"/>
        <v>5.1910999999999999E-2</v>
      </c>
      <c r="AE4" s="41">
        <v>53</v>
      </c>
      <c r="AF4" s="43">
        <f t="shared" si="9"/>
        <v>24503.477105045175</v>
      </c>
      <c r="AG4" s="44">
        <v>2250</v>
      </c>
      <c r="AH4" s="45">
        <f t="shared" si="10"/>
        <v>9.1823702830188675E-2</v>
      </c>
      <c r="AI4" s="46" t="s">
        <v>73</v>
      </c>
      <c r="AJ4" s="47">
        <f t="shared" si="0"/>
        <v>0.38800000000000001</v>
      </c>
      <c r="AK4" s="45">
        <f t="shared" si="1"/>
        <v>0.78376000000000001</v>
      </c>
      <c r="AL4" s="45">
        <f t="shared" si="11"/>
        <v>2.8955837028301885</v>
      </c>
      <c r="AM4" s="48">
        <v>0</v>
      </c>
      <c r="AN4" s="45">
        <f t="shared" si="2"/>
        <v>0</v>
      </c>
      <c r="AO4" s="48">
        <v>0</v>
      </c>
      <c r="AP4" s="45">
        <f t="shared" si="3"/>
        <v>0</v>
      </c>
      <c r="AQ4" s="49">
        <v>0</v>
      </c>
      <c r="AR4" s="48">
        <v>0</v>
      </c>
      <c r="AS4" s="45">
        <f t="shared" si="4"/>
        <v>0</v>
      </c>
      <c r="AT4" s="45">
        <f t="shared" si="5"/>
        <v>0</v>
      </c>
      <c r="AU4" s="45">
        <f t="shared" si="12"/>
        <v>2.8955837028301885</v>
      </c>
      <c r="AV4" s="50">
        <f t="shared" si="6"/>
        <v>0.22784434591194974</v>
      </c>
      <c r="AW4" s="51">
        <v>3.75</v>
      </c>
      <c r="AX4" s="52">
        <v>7.99</v>
      </c>
      <c r="AY4" s="50">
        <f t="shared" si="13"/>
        <v>0.53066332916145187</v>
      </c>
      <c r="AZ4" s="53"/>
      <c r="BA4" s="40">
        <v>1800</v>
      </c>
      <c r="BB4" s="45">
        <f t="shared" si="14"/>
        <v>5212.0506650943389</v>
      </c>
      <c r="BC4" s="45">
        <f t="shared" si="15"/>
        <v>6750</v>
      </c>
      <c r="BD4" s="45">
        <f t="shared" si="16"/>
        <v>14382</v>
      </c>
      <c r="BE4" s="54">
        <f t="shared" si="7"/>
        <v>3.8933249999999995</v>
      </c>
      <c r="BF4" s="31"/>
      <c r="BG4" s="31"/>
      <c r="BH4" s="31" t="s">
        <v>74</v>
      </c>
      <c r="BI4" s="31" t="s">
        <v>75</v>
      </c>
      <c r="BJ4" s="31"/>
    </row>
    <row r="5" spans="1:62" s="55" customFormat="1" ht="80" customHeight="1" x14ac:dyDescent="0.35">
      <c r="A5" s="31">
        <v>6</v>
      </c>
      <c r="B5" s="31"/>
      <c r="C5" s="31"/>
      <c r="D5" s="31"/>
      <c r="E5" s="31"/>
      <c r="F5" s="31" t="s">
        <v>62</v>
      </c>
      <c r="G5" s="32" t="s">
        <v>80</v>
      </c>
      <c r="H5" s="31" t="s">
        <v>64</v>
      </c>
      <c r="I5" s="31" t="s">
        <v>64</v>
      </c>
      <c r="J5" s="33" t="s">
        <v>65</v>
      </c>
      <c r="K5" s="34" t="s">
        <v>66</v>
      </c>
      <c r="L5" s="35" t="s">
        <v>67</v>
      </c>
      <c r="M5" s="31" t="s">
        <v>68</v>
      </c>
      <c r="N5" s="31"/>
      <c r="O5" s="36"/>
      <c r="P5" s="37" t="s">
        <v>81</v>
      </c>
      <c r="Q5" s="38"/>
      <c r="R5" s="31" t="s">
        <v>70</v>
      </c>
      <c r="S5" s="39">
        <v>2.02</v>
      </c>
      <c r="T5" s="31" t="s">
        <v>71</v>
      </c>
      <c r="U5" s="31" t="s">
        <v>72</v>
      </c>
      <c r="V5" s="40">
        <v>61</v>
      </c>
      <c r="W5" s="40">
        <v>37</v>
      </c>
      <c r="X5" s="40">
        <v>23</v>
      </c>
      <c r="Y5" s="40">
        <v>61</v>
      </c>
      <c r="Z5" s="40">
        <v>37</v>
      </c>
      <c r="AA5" s="40">
        <v>23</v>
      </c>
      <c r="AB5" s="41">
        <v>10</v>
      </c>
      <c r="AC5" s="35">
        <v>24</v>
      </c>
      <c r="AD5" s="42">
        <f t="shared" si="8"/>
        <v>5.1910999999999999E-2</v>
      </c>
      <c r="AE5" s="41">
        <v>53</v>
      </c>
      <c r="AF5" s="43">
        <f t="shared" si="9"/>
        <v>24503.477105045175</v>
      </c>
      <c r="AG5" s="44">
        <v>2250</v>
      </c>
      <c r="AH5" s="45">
        <f t="shared" si="10"/>
        <v>9.1823702830188675E-2</v>
      </c>
      <c r="AI5" s="46" t="s">
        <v>73</v>
      </c>
      <c r="AJ5" s="47">
        <f t="shared" si="0"/>
        <v>0.38800000000000001</v>
      </c>
      <c r="AK5" s="45">
        <f t="shared" si="1"/>
        <v>0.78376000000000001</v>
      </c>
      <c r="AL5" s="45">
        <f t="shared" si="11"/>
        <v>2.8955837028301885</v>
      </c>
      <c r="AM5" s="48">
        <v>0</v>
      </c>
      <c r="AN5" s="45">
        <f t="shared" si="2"/>
        <v>0</v>
      </c>
      <c r="AO5" s="48">
        <v>0</v>
      </c>
      <c r="AP5" s="45">
        <f t="shared" si="3"/>
        <v>0</v>
      </c>
      <c r="AQ5" s="49">
        <v>0</v>
      </c>
      <c r="AR5" s="48">
        <v>0</v>
      </c>
      <c r="AS5" s="45">
        <f t="shared" si="4"/>
        <v>0</v>
      </c>
      <c r="AT5" s="45">
        <f t="shared" si="5"/>
        <v>0</v>
      </c>
      <c r="AU5" s="45">
        <f t="shared" si="12"/>
        <v>2.8955837028301885</v>
      </c>
      <c r="AV5" s="50">
        <f t="shared" si="6"/>
        <v>0.22784434591194974</v>
      </c>
      <c r="AW5" s="51">
        <v>3.75</v>
      </c>
      <c r="AX5" s="52">
        <v>7.99</v>
      </c>
      <c r="AY5" s="50">
        <f t="shared" si="13"/>
        <v>0.53066332916145187</v>
      </c>
      <c r="AZ5" s="53"/>
      <c r="BA5" s="40">
        <v>1800</v>
      </c>
      <c r="BB5" s="45">
        <f t="shared" si="14"/>
        <v>5212.0506650943389</v>
      </c>
      <c r="BC5" s="45">
        <f t="shared" si="15"/>
        <v>6750</v>
      </c>
      <c r="BD5" s="45">
        <f t="shared" si="16"/>
        <v>14382</v>
      </c>
      <c r="BE5" s="54">
        <f t="shared" si="7"/>
        <v>3.8933249999999995</v>
      </c>
      <c r="BF5" s="31"/>
      <c r="BG5" s="31"/>
      <c r="BH5" s="31" t="s">
        <v>74</v>
      </c>
      <c r="BI5" s="31" t="s">
        <v>75</v>
      </c>
      <c r="BJ5" s="31"/>
    </row>
    <row r="6" spans="1:62" s="55" customFormat="1" ht="80" customHeight="1" x14ac:dyDescent="0.35">
      <c r="A6" s="31">
        <v>7</v>
      </c>
      <c r="B6" s="31"/>
      <c r="C6" s="31"/>
      <c r="D6" s="31"/>
      <c r="E6" s="31"/>
      <c r="F6" s="31" t="s">
        <v>62</v>
      </c>
      <c r="G6" s="32" t="s">
        <v>82</v>
      </c>
      <c r="H6" s="31" t="s">
        <v>64</v>
      </c>
      <c r="I6" s="31" t="s">
        <v>64</v>
      </c>
      <c r="J6" s="33" t="s">
        <v>65</v>
      </c>
      <c r="K6" s="34" t="s">
        <v>66</v>
      </c>
      <c r="L6" s="35" t="s">
        <v>67</v>
      </c>
      <c r="M6" s="31" t="s">
        <v>68</v>
      </c>
      <c r="N6" s="31"/>
      <c r="O6" s="36"/>
      <c r="P6" s="37" t="s">
        <v>83</v>
      </c>
      <c r="Q6" s="38"/>
      <c r="R6" s="31" t="s">
        <v>70</v>
      </c>
      <c r="S6" s="39">
        <v>2.02</v>
      </c>
      <c r="T6" s="31" t="s">
        <v>71</v>
      </c>
      <c r="U6" s="31" t="s">
        <v>72</v>
      </c>
      <c r="V6" s="40">
        <v>61</v>
      </c>
      <c r="W6" s="40">
        <v>37</v>
      </c>
      <c r="X6" s="40">
        <v>23</v>
      </c>
      <c r="Y6" s="40">
        <v>61</v>
      </c>
      <c r="Z6" s="40">
        <v>37</v>
      </c>
      <c r="AA6" s="40">
        <v>23</v>
      </c>
      <c r="AB6" s="41">
        <v>10</v>
      </c>
      <c r="AC6" s="35">
        <v>24</v>
      </c>
      <c r="AD6" s="42">
        <f t="shared" si="8"/>
        <v>5.1910999999999999E-2</v>
      </c>
      <c r="AE6" s="41">
        <v>53</v>
      </c>
      <c r="AF6" s="43">
        <f t="shared" si="9"/>
        <v>24503.477105045175</v>
      </c>
      <c r="AG6" s="44">
        <v>2250</v>
      </c>
      <c r="AH6" s="45">
        <f t="shared" si="10"/>
        <v>9.1823702830188675E-2</v>
      </c>
      <c r="AI6" s="46" t="s">
        <v>73</v>
      </c>
      <c r="AJ6" s="47">
        <f t="shared" si="0"/>
        <v>0.38800000000000001</v>
      </c>
      <c r="AK6" s="45">
        <f t="shared" si="1"/>
        <v>0.78376000000000001</v>
      </c>
      <c r="AL6" s="45">
        <f t="shared" si="11"/>
        <v>2.8955837028301885</v>
      </c>
      <c r="AM6" s="48">
        <v>0</v>
      </c>
      <c r="AN6" s="45">
        <f t="shared" si="2"/>
        <v>0</v>
      </c>
      <c r="AO6" s="48">
        <v>0</v>
      </c>
      <c r="AP6" s="45">
        <f t="shared" si="3"/>
        <v>0</v>
      </c>
      <c r="AQ6" s="49">
        <v>0</v>
      </c>
      <c r="AR6" s="48">
        <v>0</v>
      </c>
      <c r="AS6" s="45">
        <f t="shared" si="4"/>
        <v>0</v>
      </c>
      <c r="AT6" s="45">
        <f t="shared" si="5"/>
        <v>0</v>
      </c>
      <c r="AU6" s="45">
        <f t="shared" si="12"/>
        <v>2.8955837028301885</v>
      </c>
      <c r="AV6" s="50">
        <f t="shared" si="6"/>
        <v>0.22784434591194974</v>
      </c>
      <c r="AW6" s="51">
        <v>3.75</v>
      </c>
      <c r="AX6" s="52">
        <v>7.99</v>
      </c>
      <c r="AY6" s="50">
        <f t="shared" si="13"/>
        <v>0.53066332916145187</v>
      </c>
      <c r="AZ6" s="53"/>
      <c r="BA6" s="40">
        <v>1800</v>
      </c>
      <c r="BB6" s="45">
        <f>IF(ISERROR(AU6*BA6),"",AU6*BA6)</f>
        <v>5212.0506650943389</v>
      </c>
      <c r="BC6" s="45">
        <f t="shared" si="15"/>
        <v>6750</v>
      </c>
      <c r="BD6" s="45">
        <f t="shared" si="16"/>
        <v>14382</v>
      </c>
      <c r="BE6" s="54">
        <f t="shared" si="7"/>
        <v>3.8933249999999995</v>
      </c>
      <c r="BF6" s="31"/>
      <c r="BG6" s="31"/>
      <c r="BH6" s="31" t="s">
        <v>74</v>
      </c>
      <c r="BI6" s="31" t="s">
        <v>75</v>
      </c>
      <c r="BJ6" s="31"/>
    </row>
  </sheetData>
  <sheetProtection insertRows="0" deleteRows="0" sort="0"/>
  <protectedRanges>
    <protectedRange sqref="V7:AW224 A7:J224 L7:N224 AD2:AF6 AY2:AY6 AH2:AH6 M2:N6 A2:F6 AK2:AV6 H2:I6 P2:U224 BE2:BE6" name="Range1"/>
    <protectedRange sqref="AB2:AB6" name="Range1_2"/>
    <protectedRange sqref="K2:K251" name="Range1_1"/>
    <protectedRange sqref="AZ2:AZ246" name="Range1_7"/>
    <protectedRange sqref="O2:O246" name="Range1_8"/>
    <protectedRange sqref="AJ2:AJ6" name="Range1_4_1"/>
  </protectedRange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2025-12-31T01:45:47Z</dcterms:created>
  <dcterms:modified xsi:type="dcterms:W3CDTF">2025-12-31T01:54:31Z</dcterms:modified>
</cp:coreProperties>
</file>