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[1]Sheet1!$EH$2:$EH$3</definedName>
    <definedName name="Decorative_Accessories">#REF!</definedName>
    <definedName name="Decorative_Pillows_Inserts_Covers">#REF!</definedName>
    <definedName name="dim_weight_divisor">[2]Calculator!$D$16</definedName>
    <definedName name="Down_Comforters">#REF!</definedName>
    <definedName name="Duvet_Covers">#REF!</definedName>
    <definedName name="Electrics">#REF!</definedName>
    <definedName name="foam">[1]Sheet1!$EC$2:$EC$3</definedName>
    <definedName name="Home_Décor">#REF!</definedName>
    <definedName name="Home_Décor.">#REF!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bound_weight">[2]Calculator!$D$20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ale_price">[2]Calculator!$C$4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3" i="5" l="1"/>
  <c r="BD3" i="5"/>
  <c r="AZ3" i="5"/>
  <c r="AP3" i="5"/>
  <c r="AS3" i="5" s="1"/>
  <c r="AO3" i="5"/>
  <c r="AC3" i="5"/>
  <c r="AE3" i="5" s="1"/>
  <c r="AG3" i="5" s="1"/>
  <c r="AJ3" i="5"/>
  <c r="BF2" i="5"/>
  <c r="BH2" i="5"/>
  <c r="BD2" i="5"/>
  <c r="AZ2" i="5"/>
  <c r="AW2" i="5"/>
  <c r="AU2" i="5"/>
  <c r="AP2" i="5"/>
  <c r="AS2" i="5" s="1"/>
  <c r="AO2" i="5"/>
  <c r="AC2" i="5"/>
  <c r="AE2" i="5" s="1"/>
  <c r="AG2" i="5" s="1"/>
  <c r="BA2" i="5" l="1"/>
  <c r="AK3" i="5"/>
  <c r="AJ2" i="5"/>
  <c r="AK2" i="5" s="1"/>
  <c r="BK2" i="5" s="1"/>
  <c r="AU3" i="5"/>
  <c r="BF3" i="5"/>
  <c r="AW3" i="5"/>
  <c r="BI2" i="5"/>
  <c r="BM2" i="5" s="1"/>
  <c r="BK3" i="5" l="1"/>
  <c r="BI3" i="5"/>
  <c r="BM3" i="5" s="1"/>
  <c r="BL3" i="5" s="1"/>
  <c r="BJ2" i="5"/>
  <c r="BP2" i="5" s="1"/>
  <c r="BL2" i="5"/>
  <c r="BA3" i="5"/>
  <c r="BJ3" i="5" l="1"/>
  <c r="BP3" i="5" s="1"/>
  <c r="BQ2" i="5"/>
  <c r="BQ3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U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AZ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A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D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H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I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J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K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L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M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N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P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Q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<sst xmlns="http://schemas.openxmlformats.org/spreadsheetml/2006/main" count="95" uniqueCount="84">
  <si>
    <t>CODI 32" Boho Floor Cushion</t>
  </si>
  <si>
    <t>Brand</t>
  </si>
  <si>
    <t>Codi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</si>
  <si>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</si>
  <si>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</si>
  <si>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</si>
  <si>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</si>
  <si>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</si>
  <si>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</si>
  <si>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</si>
  <si>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</si>
  <si>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</si>
  <si>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</si>
  <si>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</si>
  <si>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</si>
  <si>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</si>
  <si>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</si>
  <si>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</si>
  <si>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</si>
  <si>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</si>
  <si>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</si>
  <si>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</si>
  <si>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</si>
  <si>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</si>
  <si>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</si>
  <si>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</si>
  <si>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</si>
  <si>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</si>
  <si>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</si>
  <si>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</si>
  <si>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</si>
  <si>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</si>
  <si>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</si>
  <si>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</si>
  <si>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</si>
  <si>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</si>
  <si>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</si>
  <si>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</si>
  <si>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</si>
  <si>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</si>
  <si>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</si>
  <si>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</si>
  <si>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</si>
  <si>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Cubic Foot per Item</t>
  </si>
  <si>
    <t>Demensional Weight</t>
  </si>
  <si>
    <t>Product Weight (lb)</t>
  </si>
  <si>
    <t>Demensional Weight Charge %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</si>
  <si>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</si>
  <si>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</si>
  <si>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</si>
  <si>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</si>
  <si>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</si>
  <si>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</si>
  <si>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</si>
  <si>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</si>
  <si>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</si>
  <si>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</si>
  <si>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</si>
  <si>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</si>
  <si>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</si>
  <si>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</si>
  <si>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</si>
  <si>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</si>
  <si>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</si>
  <si>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</si>
  <si>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</si>
  <si>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</si>
  <si>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</si>
  <si>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</si>
  <si>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</si>
  <si>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</si>
  <si>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</si>
  <si>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32" Boho Floor Cushion</t>
  </si>
  <si>
    <t>Cover / Insert: 100% poly canvas 200gsm printed both side with pom pom trim around and 90cm hidden zipper, no lining + 85gsm Microfiber filled with 1700gm shredded memory foam</t>
  </si>
  <si>
    <t>100% polyester</t>
  </si>
  <si>
    <t>32"D cover+ insert--1pk</t>
  </si>
  <si>
    <t>Black</t>
  </si>
  <si>
    <t>Piece</t>
  </si>
  <si>
    <t>Compressed/Knocked Down</t>
  </si>
  <si>
    <t xml:space="preserve"> 9404.90.2090</t>
  </si>
  <si>
    <t>Default</t>
  </si>
  <si>
    <t>32"D cover+ insert-2pk</t>
  </si>
  <si>
    <t>COD31-1676</t>
    <phoneticPr fontId="13" type="noConversion"/>
  </si>
  <si>
    <t>COD31-1677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</si>
</sst>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-409]dd/mmm/yy;@"/>
    <numFmt numFmtId="178" formatCode="[$$-409]#,##0;\-[$$-409]#,##0"/>
    <numFmt numFmtId="179" formatCode="&quot;$&quot;#,##0.00"/>
    <numFmt numFmtId="180" formatCode="[$€-2]\ #,##0.00_);[Red]\([$€-2]\ #,##0.00\)"/>
    <numFmt numFmtId="181" formatCode="0.0"/>
    <numFmt numFmtId="182" formatCode="0.000"/>
    <numFmt numFmtId="183" formatCode="&quot;$&quot;#,##0.0000"/>
    <numFmt numFmtId="184" formatCode="[$$-409]#,##0.00;\-[$$-409]#,##0.00"/>
    <numFmt numFmtId="185" formatCode="[$$-481]#,##0.00_);[Red]\([$$-481]#,##0.00\)"/>
  </numFmts>
  <fonts count="14">
    <font>
      <sz val="11"/>
      <name val="Calibri"/>
      <charset val="134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176" fontId="5" fillId="0" borderId="0" applyFon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1" fillId="0" borderId="0"/>
    <xf numFmtId="0" fontId="1" fillId="0" borderId="0"/>
    <xf numFmtId="177" fontId="5" fillId="0" borderId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>
      <alignment vertical="center"/>
    </xf>
    <xf numFmtId="0" fontId="6" fillId="0" borderId="0"/>
    <xf numFmtId="176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5" fillId="0" borderId="0"/>
    <xf numFmtId="177" fontId="5" fillId="0" borderId="0"/>
    <xf numFmtId="177" fontId="5" fillId="0" borderId="0"/>
    <xf numFmtId="43" fontId="6" fillId="0" borderId="0" applyFont="0" applyFill="0" applyBorder="0" applyAlignment="0" applyProtection="0"/>
    <xf numFmtId="0" fontId="5" fillId="0" borderId="0"/>
    <xf numFmtId="178" fontId="1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11" fillId="0" borderId="0" xfId="3" applyAlignment="1">
      <alignment vertical="center"/>
    </xf>
    <xf numFmtId="0" fontId="11" fillId="0" borderId="0" xfId="3" applyAlignment="1">
      <alignment horizontal="center" wrapText="1"/>
    </xf>
    <xf numFmtId="0" fontId="11" fillId="0" borderId="0" xfId="3" applyAlignment="1">
      <alignment wrapText="1"/>
    </xf>
    <xf numFmtId="179" fontId="11" fillId="0" borderId="0" xfId="3" applyNumberFormat="1" applyAlignment="1">
      <alignment wrapText="1"/>
    </xf>
    <xf numFmtId="1" fontId="11" fillId="0" borderId="0" xfId="3" applyNumberFormat="1" applyAlignment="1">
      <alignment wrapText="1"/>
    </xf>
    <xf numFmtId="181" fontId="11" fillId="0" borderId="0" xfId="3" applyNumberFormat="1" applyAlignment="1">
      <alignment wrapText="1"/>
    </xf>
    <xf numFmtId="4" fontId="11" fillId="0" borderId="0" xfId="3" applyNumberFormat="1" applyAlignment="1">
      <alignment wrapText="1"/>
    </xf>
    <xf numFmtId="2" fontId="11" fillId="0" borderId="0" xfId="3" applyNumberFormat="1" applyAlignment="1">
      <alignment wrapText="1"/>
    </xf>
    <xf numFmtId="10" fontId="11" fillId="0" borderId="0" xfId="3" applyNumberFormat="1" applyAlignment="1">
      <alignment wrapText="1"/>
    </xf>
    <xf numFmtId="182" fontId="11" fillId="0" borderId="0" xfId="3" applyNumberFormat="1" applyAlignment="1">
      <alignment wrapText="1"/>
    </xf>
    <xf numFmtId="183" fontId="11" fillId="0" borderId="0" xfId="3" applyNumberFormat="1" applyAlignment="1">
      <alignment wrapText="1"/>
    </xf>
    <xf numFmtId="0" fontId="4" fillId="0" borderId="1" xfId="3" applyFont="1" applyBorder="1" applyAlignment="1">
      <alignment horizontal="center" wrapText="1"/>
    </xf>
    <xf numFmtId="0" fontId="4" fillId="9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4" fillId="4" borderId="1" xfId="3" applyFont="1" applyFill="1" applyBorder="1" applyAlignment="1">
      <alignment horizontal="center" wrapText="1"/>
    </xf>
    <xf numFmtId="1" fontId="4" fillId="0" borderId="1" xfId="3" applyNumberFormat="1" applyFont="1" applyBorder="1" applyAlignment="1">
      <alignment horizontal="center" wrapText="1"/>
    </xf>
    <xf numFmtId="179" fontId="4" fillId="5" borderId="1" xfId="3" applyNumberFormat="1" applyFont="1" applyFill="1" applyBorder="1" applyAlignment="1">
      <alignment wrapText="1"/>
    </xf>
    <xf numFmtId="4" fontId="4" fillId="5" borderId="1" xfId="3" applyNumberFormat="1" applyFont="1" applyFill="1" applyBorder="1" applyAlignment="1">
      <alignment wrapText="1"/>
    </xf>
    <xf numFmtId="2" fontId="4" fillId="5" borderId="1" xfId="3" applyNumberFormat="1" applyFont="1" applyFill="1" applyBorder="1" applyAlignment="1">
      <alignment wrapText="1"/>
    </xf>
    <xf numFmtId="179" fontId="7" fillId="10" borderId="1" xfId="4" applyNumberFormat="1" applyFont="1" applyFill="1" applyBorder="1" applyAlignment="1">
      <alignment wrapText="1"/>
    </xf>
    <xf numFmtId="0" fontId="3" fillId="0" borderId="1" xfId="3" applyFont="1" applyBorder="1" applyAlignment="1">
      <alignment horizontal="center" wrapText="1"/>
    </xf>
    <xf numFmtId="181" fontId="4" fillId="0" borderId="1" xfId="3" applyNumberFormat="1" applyFont="1" applyBorder="1" applyAlignment="1">
      <alignment horizontal="center" wrapText="1"/>
    </xf>
    <xf numFmtId="182" fontId="7" fillId="0" borderId="1" xfId="4" applyNumberFormat="1" applyFont="1" applyBorder="1" applyAlignment="1">
      <alignment wrapText="1"/>
    </xf>
    <xf numFmtId="2" fontId="8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9" fontId="7" fillId="0" borderId="1" xfId="4" applyNumberFormat="1" applyFont="1" applyBorder="1" applyAlignment="1">
      <alignment wrapText="1"/>
    </xf>
    <xf numFmtId="10" fontId="4" fillId="0" borderId="1" xfId="3" applyNumberFormat="1" applyFont="1" applyBorder="1" applyAlignment="1">
      <alignment horizontal="center" wrapText="1"/>
    </xf>
    <xf numFmtId="179" fontId="7" fillId="4" borderId="1" xfId="4" applyNumberFormat="1" applyFont="1" applyFill="1" applyBorder="1" applyAlignment="1">
      <alignment wrapText="1"/>
    </xf>
    <xf numFmtId="181" fontId="4" fillId="6" borderId="1" xfId="3" applyNumberFormat="1" applyFont="1" applyFill="1" applyBorder="1" applyAlignment="1">
      <alignment horizontal="center" wrapText="1"/>
    </xf>
    <xf numFmtId="2" fontId="7" fillId="6" borderId="1" xfId="4" applyNumberFormat="1" applyFont="1" applyFill="1" applyBorder="1" applyAlignment="1">
      <alignment wrapText="1"/>
    </xf>
    <xf numFmtId="2" fontId="4" fillId="6" borderId="1" xfId="3" applyNumberFormat="1" applyFont="1" applyFill="1" applyBorder="1" applyAlignment="1">
      <alignment horizontal="center" wrapText="1"/>
    </xf>
    <xf numFmtId="10" fontId="4" fillId="6" borderId="1" xfId="3" applyNumberFormat="1" applyFont="1" applyFill="1" applyBorder="1" applyAlignment="1">
      <alignment horizontal="center" wrapText="1"/>
    </xf>
    <xf numFmtId="10" fontId="4" fillId="7" borderId="1" xfId="3" applyNumberFormat="1" applyFont="1" applyFill="1" applyBorder="1" applyAlignment="1">
      <alignment horizontal="center" wrapText="1"/>
    </xf>
    <xf numFmtId="179" fontId="7" fillId="7" borderId="1" xfId="4" applyNumberFormat="1" applyFont="1" applyFill="1" applyBorder="1" applyAlignment="1">
      <alignment wrapText="1"/>
    </xf>
    <xf numFmtId="179" fontId="8" fillId="7" borderId="1" xfId="4" applyNumberFormat="1" applyFont="1" applyFill="1" applyBorder="1" applyAlignment="1">
      <alignment wrapText="1"/>
    </xf>
    <xf numFmtId="0" fontId="8" fillId="5" borderId="1" xfId="4" applyFont="1" applyFill="1" applyBorder="1" applyAlignment="1">
      <alignment wrapText="1"/>
    </xf>
    <xf numFmtId="179" fontId="7" fillId="5" borderId="1" xfId="4" applyNumberFormat="1" applyFont="1" applyFill="1" applyBorder="1" applyAlignment="1">
      <alignment wrapText="1"/>
    </xf>
    <xf numFmtId="10" fontId="4" fillId="5" borderId="1" xfId="3" applyNumberFormat="1" applyFont="1" applyFill="1" applyBorder="1" applyAlignment="1">
      <alignment horizontal="center" wrapText="1"/>
    </xf>
    <xf numFmtId="179" fontId="7" fillId="8" borderId="1" xfId="4" applyNumberFormat="1" applyFont="1" applyFill="1" applyBorder="1" applyAlignment="1">
      <alignment wrapText="1"/>
    </xf>
    <xf numFmtId="10" fontId="7" fillId="8" borderId="1" xfId="4" applyNumberFormat="1" applyFont="1" applyFill="1" applyBorder="1" applyAlignment="1">
      <alignment wrapText="1"/>
    </xf>
    <xf numFmtId="10" fontId="7" fillId="2" borderId="1" xfId="4" applyNumberFormat="1" applyFont="1" applyFill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0" fontId="11" fillId="0" borderId="1" xfId="3" applyBorder="1" applyAlignment="1">
      <alignment horizontal="center" vertical="center" wrapText="1"/>
    </xf>
    <xf numFmtId="0" fontId="11" fillId="0" borderId="1" xfId="3" applyBorder="1" applyAlignment="1">
      <alignment vertical="center" wrapText="1"/>
    </xf>
    <xf numFmtId="184" fontId="11" fillId="0" borderId="1" xfId="3" applyNumberFormat="1" applyBorder="1" applyAlignment="1">
      <alignment vertical="center" wrapText="1"/>
    </xf>
    <xf numFmtId="185" fontId="11" fillId="0" borderId="1" xfId="3" applyNumberFormat="1" applyBorder="1" applyAlignment="1">
      <alignment vertical="center" wrapText="1"/>
    </xf>
    <xf numFmtId="180" fontId="11" fillId="0" borderId="1" xfId="3" applyNumberFormat="1" applyBorder="1" applyAlignment="1">
      <alignment vertical="center" wrapText="1"/>
    </xf>
    <xf numFmtId="179" fontId="11" fillId="11" borderId="1" xfId="3" applyNumberFormat="1" applyFill="1" applyBorder="1" applyAlignment="1">
      <alignment vertical="center"/>
    </xf>
    <xf numFmtId="10" fontId="11" fillId="11" borderId="1" xfId="3" applyNumberFormat="1" applyFill="1" applyBorder="1" applyAlignment="1">
      <alignment vertical="center"/>
    </xf>
    <xf numFmtId="0" fontId="2" fillId="4" borderId="1" xfId="0" applyFont="1" applyFill="1" applyBorder="1"/>
    <xf numFmtId="0" fontId="11" fillId="0" borderId="1" xfId="3" applyNumberFormat="1" applyBorder="1" applyAlignment="1">
      <alignment vertical="center"/>
    </xf>
    <xf numFmtId="0" fontId="11" fillId="0" borderId="2" xfId="3" applyNumberFormat="1" applyBorder="1" applyAlignment="1">
      <alignment horizontal="center" vertical="center" wrapText="1"/>
    </xf>
    <xf numFmtId="0" fontId="11" fillId="0" borderId="2" xfId="3" applyNumberFormat="1" applyBorder="1" applyAlignment="1">
      <alignment vertical="center"/>
    </xf>
    <xf numFmtId="0" fontId="11" fillId="11" borderId="1" xfId="3" applyNumberFormat="1" applyFill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 wrapText="1"/>
    </xf>
    <xf numFmtId="0" fontId="0" fillId="11" borderId="1" xfId="10" applyNumberFormat="1" applyFont="1" applyFill="1" applyBorder="1" applyAlignment="1">
      <alignment vertical="center"/>
    </xf>
  </cellXfs>
  <cellStyles count="31">
    <cellStyle name="Currency 2 2 2" xfId="1"/>
    <cellStyle name="Normal 1 2" xfId="2"/>
    <cellStyle name="Normal 2" xfId="3"/>
    <cellStyle name="Normal 2 18 2" xfId="4"/>
    <cellStyle name="Normal 2 2 36" xfId="28"/>
    <cellStyle name="Normal 3" xfId="5"/>
    <cellStyle name="Normal 3 2 15" xfId="6"/>
    <cellStyle name="Normal 35" xfId="7"/>
    <cellStyle name="Normal 52" xfId="8"/>
    <cellStyle name="Normal_West End Quote Sheet for Fred Meyer20090804-Hellen" xfId="30"/>
    <cellStyle name="Percent 17" xfId="9"/>
    <cellStyle name="Percent 2" xfId="10"/>
    <cellStyle name="Percent 2 2 2" xfId="11"/>
    <cellStyle name="Style 1" xfId="12"/>
    <cellStyle name="百分比 2" xfId="13"/>
    <cellStyle name="百分比 2 2" xfId="14"/>
    <cellStyle name="百分比 3" xfId="15"/>
    <cellStyle name="百分比 5" xfId="16"/>
    <cellStyle name="常规" xfId="0" builtinId="0"/>
    <cellStyle name="常规 18" xfId="17"/>
    <cellStyle name="常规 2" xfId="18"/>
    <cellStyle name="常规 3" xfId="19"/>
    <cellStyle name="常规 3 2 9" xfId="29"/>
    <cellStyle name="常规 4 17" xfId="27"/>
    <cellStyle name="货币 2" xfId="20"/>
    <cellStyle name="货币 3" xfId="21"/>
    <cellStyle name="千位分隔 2 2" xfId="26"/>
    <cellStyle name="千位分隔 4" xfId="22"/>
    <cellStyle name="样式 1 2" xfId="23"/>
    <cellStyle name="样式 1 2 2" xfId="24"/>
    <cellStyle name="样式 1 5" xfId="25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3"/>
  <sheetViews>
    <sheetView tabSelected="1" topLeftCell="AJ1" zoomScale="90" zoomScaleNormal="90" workbookViewId="0">
      <selection activeCell="BC1" sqref="BC1:BC1048576"/>
    </sheetView>
  </sheetViews>
  <sheetFormatPr defaultColWidth="9.140625" defaultRowHeight="15"/>
  <cols>
    <col min="1" max="1" width="10.140625" style="2" customWidth="1"/>
    <col min="2" max="2" width="10" style="3" customWidth="1"/>
    <col min="3" max="3" width="12.42578125" style="3" customWidth="1"/>
    <col min="4" max="4" width="12.85546875" style="3" customWidth="1"/>
    <col min="5" max="5" width="9.140625" style="3" customWidth="1"/>
    <col min="6" max="6" width="15.5703125" style="3" customWidth="1"/>
    <col min="7" max="7" width="9.140625" style="3" customWidth="1"/>
    <col min="8" max="8" width="18" style="3" customWidth="1"/>
    <col min="9" max="9" width="19.28515625" style="3" customWidth="1"/>
    <col min="10" max="10" width="33.140625" style="3" customWidth="1"/>
    <col min="11" max="11" width="12.42578125" style="3" customWidth="1"/>
    <col min="12" max="12" width="18" style="3" customWidth="1"/>
    <col min="13" max="13" width="6.85546875" style="3" customWidth="1"/>
    <col min="14" max="14" width="8.85546875" style="3" customWidth="1"/>
    <col min="15" max="15" width="13.85546875" style="3" bestFit="1" customWidth="1"/>
    <col min="16" max="16" width="13.85546875" style="3" customWidth="1"/>
    <col min="17" max="17" width="8.85546875" style="4" customWidth="1"/>
    <col min="18" max="18" width="9.42578125" style="3" customWidth="1"/>
    <col min="19" max="19" width="11.7109375" style="5" customWidth="1"/>
    <col min="20" max="20" width="8.140625" style="6" customWidth="1"/>
    <col min="21" max="21" width="8.7109375" style="7" customWidth="1"/>
    <col min="22" max="22" width="8.7109375" style="8" customWidth="1"/>
    <col min="23" max="23" width="12.42578125" style="6" customWidth="1"/>
    <col min="24" max="24" width="9.85546875" style="6" customWidth="1"/>
    <col min="25" max="25" width="9" style="6" customWidth="1"/>
    <col min="26" max="26" width="6.28515625" style="5" customWidth="1"/>
    <col min="27" max="27" width="7.5703125" style="8" customWidth="1"/>
    <col min="28" max="28" width="6.5703125" style="5" customWidth="1"/>
    <col min="29" max="29" width="7.85546875" style="3" customWidth="1"/>
    <col min="30" max="30" width="9" style="4" customWidth="1"/>
    <col min="31" max="31" width="14.140625" style="3" customWidth="1"/>
    <col min="32" max="32" width="8.42578125" style="9" customWidth="1"/>
    <col min="33" max="33" width="10.7109375" style="4" customWidth="1"/>
    <col min="34" max="34" width="14.7109375" style="4" bestFit="1" customWidth="1"/>
    <col min="35" max="35" width="11.5703125" style="4" customWidth="1"/>
    <col min="36" max="36" width="8.28515625" style="4" customWidth="1"/>
    <col min="37" max="37" width="11.5703125" style="9" customWidth="1"/>
    <col min="38" max="38" width="9" style="6" customWidth="1"/>
    <col min="39" max="39" width="9" style="5" customWidth="1"/>
    <col min="40" max="41" width="9" style="8" customWidth="1"/>
    <col min="42" max="42" width="9" style="5" customWidth="1"/>
    <col min="43" max="43" width="10" style="10" customWidth="1"/>
    <col min="44" max="44" width="10" style="9" customWidth="1"/>
    <col min="45" max="45" width="11.140625" style="5" customWidth="1"/>
    <col min="46" max="46" width="7.140625" style="4" customWidth="1"/>
    <col min="47" max="47" width="6.85546875" style="9" customWidth="1"/>
    <col min="48" max="48" width="9.140625" style="4" customWidth="1"/>
    <col min="49" max="49" width="8.140625" style="9" customWidth="1"/>
    <col min="50" max="50" width="6.85546875" style="4" customWidth="1"/>
    <col min="51" max="51" width="10.5703125" style="4" customWidth="1"/>
    <col min="52" max="52" width="9.85546875" style="4" customWidth="1"/>
    <col min="53" max="53" width="8" style="4" customWidth="1"/>
    <col min="54" max="54" width="9.5703125" style="4" customWidth="1"/>
    <col min="55" max="55" width="7.5703125" style="4" customWidth="1"/>
    <col min="56" max="56" width="8.140625" style="9" customWidth="1"/>
    <col min="57" max="57" width="7.5703125" style="4" customWidth="1"/>
    <col min="58" max="58" width="8.140625" style="9" customWidth="1"/>
    <col min="59" max="59" width="7.5703125" style="4" customWidth="1"/>
    <col min="60" max="61" width="8.140625" style="9" customWidth="1"/>
    <col min="62" max="62" width="14.7109375" style="9" customWidth="1"/>
    <col min="63" max="63" width="8.140625" style="9" customWidth="1"/>
    <col min="64" max="65" width="11.28515625" style="11" customWidth="1"/>
    <col min="66" max="68" width="10.42578125" style="4" customWidth="1"/>
    <col min="69" max="69" width="10.42578125" style="9" customWidth="1"/>
    <col min="70" max="16384" width="9.140625" style="3"/>
  </cols>
  <sheetData>
    <row r="1" spans="1:69" ht="57.95" customHeight="1">
      <c r="A1" s="12" t="s">
        <v>5</v>
      </c>
      <c r="B1" s="12" t="s">
        <v>6</v>
      </c>
      <c r="C1" s="13" t="s">
        <v>7</v>
      </c>
      <c r="D1" s="14" t="s">
        <v>1</v>
      </c>
      <c r="E1" s="14" t="s">
        <v>3</v>
      </c>
      <c r="F1" s="15" t="s">
        <v>8</v>
      </c>
      <c r="G1" s="13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3" t="s">
        <v>16</v>
      </c>
      <c r="O1" s="13" t="s">
        <v>17</v>
      </c>
      <c r="P1" s="13" t="s">
        <v>18</v>
      </c>
      <c r="Q1" s="13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2" t="s">
        <v>26</v>
      </c>
      <c r="Y1" s="23" t="s">
        <v>27</v>
      </c>
      <c r="Z1" s="23" t="s">
        <v>28</v>
      </c>
      <c r="AA1" s="23" t="s">
        <v>29</v>
      </c>
      <c r="AB1" s="17" t="s">
        <v>30</v>
      </c>
      <c r="AC1" s="24" t="s">
        <v>31</v>
      </c>
      <c r="AD1" s="25" t="s">
        <v>32</v>
      </c>
      <c r="AE1" s="26" t="s">
        <v>33</v>
      </c>
      <c r="AF1" s="12" t="s">
        <v>34</v>
      </c>
      <c r="AG1" s="27" t="s">
        <v>35</v>
      </c>
      <c r="AH1" s="12" t="s">
        <v>36</v>
      </c>
      <c r="AI1" s="28" t="s">
        <v>37</v>
      </c>
      <c r="AJ1" s="29" t="s">
        <v>38</v>
      </c>
      <c r="AK1" s="27" t="s">
        <v>39</v>
      </c>
      <c r="AL1" s="30" t="s">
        <v>40</v>
      </c>
      <c r="AM1" s="30" t="s">
        <v>41</v>
      </c>
      <c r="AN1" s="30" t="s">
        <v>42</v>
      </c>
      <c r="AO1" s="31" t="s">
        <v>43</v>
      </c>
      <c r="AP1" s="31" t="s">
        <v>44</v>
      </c>
      <c r="AQ1" s="32" t="s">
        <v>45</v>
      </c>
      <c r="AR1" s="33" t="s">
        <v>46</v>
      </c>
      <c r="AS1" s="31" t="s">
        <v>47</v>
      </c>
      <c r="AT1" s="34" t="s">
        <v>48</v>
      </c>
      <c r="AU1" s="35" t="s">
        <v>49</v>
      </c>
      <c r="AV1" s="34" t="s">
        <v>50</v>
      </c>
      <c r="AW1" s="35" t="s">
        <v>51</v>
      </c>
      <c r="AX1" s="36" t="s">
        <v>52</v>
      </c>
      <c r="AY1" s="34" t="s">
        <v>53</v>
      </c>
      <c r="AZ1" s="35" t="s">
        <v>54</v>
      </c>
      <c r="BA1" s="35" t="s">
        <v>55</v>
      </c>
      <c r="BB1" s="37" t="s">
        <v>56</v>
      </c>
      <c r="BC1" s="39" t="s">
        <v>57</v>
      </c>
      <c r="BD1" s="38" t="s">
        <v>58</v>
      </c>
      <c r="BE1" s="39" t="s">
        <v>59</v>
      </c>
      <c r="BF1" s="38" t="s">
        <v>60</v>
      </c>
      <c r="BG1" s="39" t="s">
        <v>61</v>
      </c>
      <c r="BH1" s="38" t="s">
        <v>62</v>
      </c>
      <c r="BI1" s="38" t="s">
        <v>63</v>
      </c>
      <c r="BJ1" s="40" t="s">
        <v>64</v>
      </c>
      <c r="BK1" s="40" t="s">
        <v>65</v>
      </c>
      <c r="BL1" s="41" t="s">
        <v>66</v>
      </c>
      <c r="BM1" s="41" t="s">
        <v>67</v>
      </c>
      <c r="BN1" s="42" t="s">
        <v>68</v>
      </c>
      <c r="BO1" s="43" t="s">
        <v>69</v>
      </c>
      <c r="BP1" s="41" t="s">
        <v>70</v>
      </c>
      <c r="BQ1" s="41" t="s">
        <v>71</v>
      </c>
    </row>
    <row r="2" spans="1:69" s="1" customFormat="1" ht="143.25" customHeight="1">
      <c r="A2" s="44">
        <v>1</v>
      </c>
      <c r="B2" s="45"/>
      <c r="C2" s="45"/>
      <c r="D2" s="45" t="s">
        <v>2</v>
      </c>
      <c r="E2" s="45"/>
      <c r="F2" s="45" t="s">
        <v>4</v>
      </c>
      <c r="G2" s="46"/>
      <c r="H2" s="47" t="s">
        <v>0</v>
      </c>
      <c r="I2" s="47" t="s">
        <v>72</v>
      </c>
      <c r="J2" s="44" t="s">
        <v>73</v>
      </c>
      <c r="K2" s="45" t="s">
        <v>74</v>
      </c>
      <c r="L2" s="48" t="s">
        <v>75</v>
      </c>
      <c r="M2" s="48" t="s">
        <v>76</v>
      </c>
      <c r="N2" s="45"/>
      <c r="O2" s="51" t="s">
        <v>82</v>
      </c>
      <c r="P2" s="45"/>
      <c r="Q2" s="45"/>
      <c r="R2" s="45" t="s">
        <v>77</v>
      </c>
      <c r="S2" s="52">
        <v>114</v>
      </c>
      <c r="T2" s="53">
        <v>6.44</v>
      </c>
      <c r="U2" s="54">
        <v>51.2</v>
      </c>
      <c r="V2" s="54">
        <v>7.95</v>
      </c>
      <c r="W2" s="55">
        <v>6.44</v>
      </c>
      <c r="X2" s="52" t="s">
        <v>78</v>
      </c>
      <c r="Y2" s="56">
        <v>58</v>
      </c>
      <c r="Z2" s="56">
        <v>50</v>
      </c>
      <c r="AA2" s="56">
        <v>33</v>
      </c>
      <c r="AB2" s="52">
        <v>6</v>
      </c>
      <c r="AC2" s="55">
        <f>IF(Y2="","",Y2*Z2*AA2/1000000)</f>
        <v>9.5699999999999993E-2</v>
      </c>
      <c r="AD2" s="52">
        <v>56</v>
      </c>
      <c r="AE2" s="55">
        <f>IF(AB2="","",AD2/AC2*AB2)</f>
        <v>3510.9717868338598</v>
      </c>
      <c r="AF2" s="52">
        <v>2500</v>
      </c>
      <c r="AG2" s="55">
        <f>IF(ISERROR(AF2/AE2),"",AF2/AE2)</f>
        <v>0.71205357142857095</v>
      </c>
      <c r="AH2" s="52" t="s">
        <v>79</v>
      </c>
      <c r="AI2" s="52">
        <v>0.33500000000000002</v>
      </c>
      <c r="AJ2" s="55">
        <f>IF(ISERROR(W2*AI2),"",W2*AI2)</f>
        <v>2.1574</v>
      </c>
      <c r="AK2" s="55">
        <f>IF(ISERROR(W2+AG2+AJ2),"",W2+AG2+AJ2)</f>
        <v>9.3094535714285698</v>
      </c>
      <c r="AL2" s="52">
        <v>12.5</v>
      </c>
      <c r="AM2" s="52">
        <v>11</v>
      </c>
      <c r="AN2" s="52">
        <v>6.3</v>
      </c>
      <c r="AO2" s="55">
        <f>IF(AL2="","",AL2*AM2*AN2/12/12/12)</f>
        <v>0.50130208333333304</v>
      </c>
      <c r="AP2" s="55">
        <f>IF(AL2="","",AM2*AN2*AL2/139)</f>
        <v>6.2320143884892101</v>
      </c>
      <c r="AQ2" s="52">
        <v>6.1</v>
      </c>
      <c r="AR2" s="52">
        <v>0.2</v>
      </c>
      <c r="AS2" s="57" t="e">
        <f>IF(AND(BB2="Clothing &amp; Accessories",#REF!&lt;=#REF!,$AL2&lt;=#REF!,$AM2&lt;=#REF!,$AN2&lt;=#REF!),"Standard-size less than 10oz (clothing)",IF(AND(BB2="Clothing &amp; Accessories",#REF!&lt;=#REF!,$AL2&lt;=#REF!,$AM2&lt;=#REF!,$AN2&lt;=#REF!),"Standard-size small 10-16oz (clothing)",IF(AND(BB2="Clothing &amp; Accessories",#REF!&lt;=#REF!,$AL2&lt;=#REF!,$AM2&lt;=#REF!,$AN2&lt;=#REF!),"Large standard-size less than 10oz (clothing)",IF(AND(BB2="Clothing &amp; Accessories",#REF!&lt;=#REF!,$AL2&lt;=#REF!,$AM2&lt;=#REF!,$AN2&lt;=#REF!),"Large standard-size 10-16oz (clothing)",IF(AND(BB2="Clothing &amp; Accessories",#REF!&lt;=#REF!,$AL2&lt;=#REF!,$AM2&lt;=#REF!,$AN2&lt;=#REF!),"Large standard-size 10-16oz (clothing)",IF(AND(BB2="Clothing &amp; Accessories",#REF!&lt;=#REF!,$AL2&lt;=#REF!,$AM2&lt;=#REF!,$AN2&lt;=#REF!),"Large standard-size one lb to two lb (clothing)",IF(AND(BB2="Clothing &amp; Accessories",#REF!&lt;=#REF!,$AL2&lt;=#REF!,$AM2&lt;=#REF!,$AN2&lt;=#REF!),"Large standard-size two lb to three lb (clothing)",IF(AND(BB2="Clothing &amp; Accessories",#REF!&lt;=#REF!,$AL2&lt;=#REF!,$AM2&lt;=#REF!,$AN2&lt;=#REF!),"Large standard-size over three lb (clothing)",IF(AND(#REF!&lt;=#REF!,$AL2&lt;=#REF!,$AM2&lt;=#REF!,$AN2&lt;=#REF!),"Standard-size less than 10oz",IF(AND(#REF!&lt;=#REF!,$AL2&lt;=#REF!,$AM2&lt;=#REF!,$AN2&lt;=#REF!),"Standard-size small 10-16oz",IF(AND(#REF!&lt;=#REF!,$AL2&lt;=#REF!,$AM2&lt;=#REF!,$AN2&lt;=#REF!),"Large standard-size less than 10oz",IF(AND(#REF!&lt;=#REF!,$AL2&lt;=#REF!,$AM2&lt;=#REF!,$AN2&lt;=#REF!),"Large standard-size 10-16oz",IF(AND(#REF!&lt;=#REF!,$AL2&lt;=#REF!,$AM2&lt;=#REF!,$AN2&lt;=#REF!),"Large standard-size one lb to two lb",IF(AND(#REF!&lt;=#REF!,$AL2&lt;=#REF!,$AM2&lt;=#REF!,$AN2&lt;=#REF!),"Large standard-size two lb to three lb",IF(AND(#REF!&lt;=#REF!,$AL2&lt;=#REF!,$AM2&lt;=#REF!,$AN2&lt;=#REF!),"Large standard-size over three lb",IF(AND(#REF!&lt;=#REF!,$AL2&lt;=#REF!,$AM2&lt;=#REF!,($AL2+#REF!)&lt;=#REF!),"Small oversize",IF(AND(#REF!&lt;=#REF!,$AL2&lt;=#REF!,($AL2+#REF!)&lt;=#REF!),"Medium oversize",IF(AND(#REF!&lt;=#REF!,$AL2&lt;=#REF!,($AL2+#REF!)&lt;=#REF!),"Large oversize","Special oversize"))))))))))))))))))</f>
        <v>#REF!</v>
      </c>
      <c r="AT2" s="52">
        <v>0.06</v>
      </c>
      <c r="AU2" s="55">
        <f>IF(ISERROR(BN2*AT2),"",BN2*AT2)</f>
        <v>2.9094000000000002</v>
      </c>
      <c r="AV2" s="52">
        <v>0</v>
      </c>
      <c r="AW2" s="55">
        <f>IF(ISERROR(BN2*AV2),"",BN2*AV2)</f>
        <v>0</v>
      </c>
      <c r="AX2" s="52">
        <v>0</v>
      </c>
      <c r="AY2" s="52">
        <v>0.02</v>
      </c>
      <c r="AZ2" s="55">
        <f>IF(ISERROR(BN2*AY2),"",BN2*AY2)</f>
        <v>0.9698</v>
      </c>
      <c r="BA2" s="55">
        <f>IF(ISERROR(AU2+AW2+AX2+AZ2),"",AU2+AW2+AX2+AZ2)</f>
        <v>3.8792</v>
      </c>
      <c r="BB2" s="52" t="s">
        <v>80</v>
      </c>
      <c r="BC2" s="52">
        <v>0.1</v>
      </c>
      <c r="BD2" s="55">
        <f>IF(ISERROR(BN2*BC2),"",BN2*BC2)</f>
        <v>4.8490000000000002</v>
      </c>
      <c r="BE2" s="52">
        <v>0.03</v>
      </c>
      <c r="BF2" s="55">
        <f>IF(ISERROR(BN2*BE2),"",BN2*BE2)</f>
        <v>1.4547000000000001</v>
      </c>
      <c r="BG2" s="52">
        <v>7.4999999999999997E-3</v>
      </c>
      <c r="BH2" s="55">
        <f>IF(ISERROR(BN2*BG2),"",BN2*BG2)</f>
        <v>0.36367500000000003</v>
      </c>
      <c r="BI2" s="55" t="str">
        <f>IF(ISERROR(#REF!+#REF!+#REF!+BD2+BF2+BH2),"",#REF!+#REF!+#REF!+BD2+BF2+BH2)</f>
        <v/>
      </c>
      <c r="BJ2" s="55" t="str">
        <f>IF(ISERROR(BA2+BI2),"",BA2+BI2)</f>
        <v/>
      </c>
      <c r="BK2" s="55">
        <f>IF(ISERROR(AK2+AW2),"",AK2+AW2)</f>
        <v>9.3094535714285698</v>
      </c>
      <c r="BL2" s="58" t="str">
        <f>IF(ISERROR((BM2-BK2)/BM2),"",(BM2-BK2)/BM2)</f>
        <v/>
      </c>
      <c r="BM2" s="55" t="str">
        <f>IF(ISERROR(BN2-AU2-AX2-AZ2-BI2),"",BN2-AU2-AX2-AZ2-BI2)</f>
        <v/>
      </c>
      <c r="BN2" s="55">
        <v>48.49</v>
      </c>
      <c r="BO2" s="52">
        <v>49.99</v>
      </c>
      <c r="BP2" s="49" t="str">
        <f>IF(ISERROR(AK2+BJ2),"",AK2+BJ2)</f>
        <v/>
      </c>
      <c r="BQ2" s="50" t="str">
        <f>IF(ISERROR(BJ2/BN2),"",BJ2/BN2-6%)</f>
        <v/>
      </c>
    </row>
    <row r="3" spans="1:69" s="1" customFormat="1" ht="95.25" customHeight="1">
      <c r="A3" s="44">
        <v>2</v>
      </c>
      <c r="B3" s="45"/>
      <c r="C3" s="45"/>
      <c r="D3" s="45" t="s">
        <v>2</v>
      </c>
      <c r="E3" s="45"/>
      <c r="F3" s="45" t="s">
        <v>4</v>
      </c>
      <c r="G3" s="46"/>
      <c r="H3" s="45" t="s">
        <v>0</v>
      </c>
      <c r="I3" s="45" t="s">
        <v>72</v>
      </c>
      <c r="J3" s="44" t="s">
        <v>73</v>
      </c>
      <c r="K3" s="45" t="s">
        <v>74</v>
      </c>
      <c r="L3" s="45" t="s">
        <v>81</v>
      </c>
      <c r="M3" s="48" t="s">
        <v>76</v>
      </c>
      <c r="N3" s="45"/>
      <c r="O3" s="51" t="s">
        <v>83</v>
      </c>
      <c r="P3" s="45"/>
      <c r="Q3" s="45"/>
      <c r="R3" s="45" t="s">
        <v>77</v>
      </c>
      <c r="S3" s="52">
        <v>345</v>
      </c>
      <c r="T3" s="53">
        <v>12.29</v>
      </c>
      <c r="U3" s="54">
        <v>97.7</v>
      </c>
      <c r="V3" s="54">
        <v>7.95</v>
      </c>
      <c r="W3" s="55">
        <v>12.29</v>
      </c>
      <c r="X3" s="52" t="s">
        <v>78</v>
      </c>
      <c r="Y3" s="56">
        <v>46</v>
      </c>
      <c r="Z3" s="56">
        <v>34</v>
      </c>
      <c r="AA3" s="56">
        <v>57</v>
      </c>
      <c r="AB3" s="52">
        <v>3</v>
      </c>
      <c r="AC3" s="55">
        <f>IF(Y3="","",Y3*Z3*AA3/1000000)</f>
        <v>8.9148000000000005E-2</v>
      </c>
      <c r="AD3" s="52">
        <v>56</v>
      </c>
      <c r="AE3" s="55">
        <f>IF(AB3="","",AD3/AC3*AB3)</f>
        <v>1884.50666307713</v>
      </c>
      <c r="AF3" s="52">
        <v>2500</v>
      </c>
      <c r="AG3" s="55">
        <f>IF(ISERROR(AF3/AE3),"",AF3/AE3)</f>
        <v>1.32660714285714</v>
      </c>
      <c r="AH3" s="52" t="s">
        <v>79</v>
      </c>
      <c r="AI3" s="52">
        <v>0.33500000000000002</v>
      </c>
      <c r="AJ3" s="55">
        <f>IF(ISERROR(W3*AI3),"",W3*AI3)</f>
        <v>4.1171499999999996</v>
      </c>
      <c r="AK3" s="55">
        <f>IF(ISERROR(W3+AG3+AJ3),"",W3+AG3+AJ3)</f>
        <v>17.733757142857101</v>
      </c>
      <c r="AL3" s="52">
        <v>17.3</v>
      </c>
      <c r="AM3" s="52">
        <v>12.5</v>
      </c>
      <c r="AN3" s="52">
        <v>7.3</v>
      </c>
      <c r="AO3" s="55">
        <f>IF(AL3="","",AL3*AM3*AN3/12/12/12)</f>
        <v>0.91355613425925897</v>
      </c>
      <c r="AP3" s="55">
        <f>IF(AL3="","",AM3*AN3*AL3/139)</f>
        <v>11.357014388489199</v>
      </c>
      <c r="AQ3" s="52">
        <v>12.2</v>
      </c>
      <c r="AR3" s="52">
        <v>0.2</v>
      </c>
      <c r="AS3" s="57" t="e">
        <f>IF(AND(BB3="Clothing &amp; Accessories",#REF!&lt;=#REF!,$AL3&lt;=#REF!,$AM3&lt;=#REF!,$AN3&lt;=#REF!),"Standard-size less than 10oz (clothing)",IF(AND(BB3="Clothing &amp; Accessories",#REF!&lt;=#REF!,$AL3&lt;=#REF!,$AM3&lt;=#REF!,$AN3&lt;=#REF!),"Standard-size small 10-16oz (clothing)",IF(AND(BB3="Clothing &amp; Accessories",#REF!&lt;=#REF!,$AL3&lt;=#REF!,$AM3&lt;=#REF!,$AN3&lt;=#REF!),"Large standard-size less than 10oz (clothing)",IF(AND(BB3="Clothing &amp; Accessories",#REF!&lt;=#REF!,$AL3&lt;=#REF!,$AM3&lt;=#REF!,$AN3&lt;=#REF!),"Large standard-size 10-16oz (clothing)",IF(AND(BB3="Clothing &amp; Accessories",#REF!&lt;=#REF!,$AL3&lt;=#REF!,$AM3&lt;=#REF!,$AN3&lt;=#REF!),"Large standard-size 10-16oz (clothing)",IF(AND(BB3="Clothing &amp; Accessories",#REF!&lt;=#REF!,$AL3&lt;=#REF!,$AM3&lt;=#REF!,$AN3&lt;=#REF!),"Large standard-size one lb to two lb (clothing)",IF(AND(BB3="Clothing &amp; Accessories",#REF!&lt;=#REF!,$AL3&lt;=#REF!,$AM3&lt;=#REF!,$AN3&lt;=#REF!),"Large standard-size two lb to three lb (clothing)",IF(AND(BB3="Clothing &amp; Accessories",#REF!&lt;=#REF!,$AL3&lt;=#REF!,$AM3&lt;=#REF!,$AN3&lt;=#REF!),"Large standard-size over three lb (clothing)",IF(AND(#REF!&lt;=#REF!,$AL3&lt;=#REF!,$AM3&lt;=#REF!,$AN3&lt;=#REF!),"Standard-size less than 10oz",IF(AND(#REF!&lt;=#REF!,$AL3&lt;=#REF!,$AM3&lt;=#REF!,$AN3&lt;=#REF!),"Standard-size small 10-16oz",IF(AND(#REF!&lt;=#REF!,$AL3&lt;=#REF!,$AM3&lt;=#REF!,$AN3&lt;=#REF!),"Large standard-size less than 10oz",IF(AND(#REF!&lt;=#REF!,$AL3&lt;=#REF!,$AM3&lt;=#REF!,$AN3&lt;=#REF!),"Large standard-size 10-16oz",IF(AND(#REF!&lt;=#REF!,$AL3&lt;=#REF!,$AM3&lt;=#REF!,$AN3&lt;=#REF!),"Large standard-size one lb to two lb",IF(AND(#REF!&lt;=#REF!,$AL3&lt;=#REF!,$AM3&lt;=#REF!,$AN3&lt;=#REF!),"Large standard-size two lb to three lb",IF(AND(#REF!&lt;=#REF!,$AL3&lt;=#REF!,$AM3&lt;=#REF!,$AN3&lt;=#REF!),"Large standard-size over three lb",IF(AND(#REF!&lt;=#REF!,$AL3&lt;=#REF!,$AM3&lt;=#REF!,($AL3+#REF!)&lt;=#REF!),"Small oversize",IF(AND(#REF!&lt;=#REF!,$AL3&lt;=#REF!,($AL3+#REF!)&lt;=#REF!),"Medium oversize",IF(AND(#REF!&lt;=#REF!,$AL3&lt;=#REF!,($AL3+#REF!)&lt;=#REF!),"Large oversize","Special oversize"))))))))))))))))))</f>
        <v>#REF!</v>
      </c>
      <c r="AT3" s="52">
        <v>0.06</v>
      </c>
      <c r="AU3" s="55">
        <f>IF(ISERROR(BN3*AT3),"",BN3*AT3)</f>
        <v>3.4914000000000001</v>
      </c>
      <c r="AV3" s="52">
        <v>0</v>
      </c>
      <c r="AW3" s="55">
        <f>IF(ISERROR(BN3*AV3),"",BN3*AV3)</f>
        <v>0</v>
      </c>
      <c r="AX3" s="52">
        <v>0</v>
      </c>
      <c r="AY3" s="52">
        <v>0.02</v>
      </c>
      <c r="AZ3" s="55">
        <f>IF(ISERROR(BN3*AY3),"",BN3*AY3)</f>
        <v>1.1637999999999999</v>
      </c>
      <c r="BA3" s="55">
        <f>IF(ISERROR(AU3+AW3+AX3+AZ3),"",AU3+AW3+AX3+AZ3)</f>
        <v>4.6551999999999998</v>
      </c>
      <c r="BB3" s="52" t="s">
        <v>80</v>
      </c>
      <c r="BC3" s="52">
        <v>0.1</v>
      </c>
      <c r="BD3" s="55">
        <f>IF(ISERROR(BN3*BC3),"",BN3*BC3)</f>
        <v>5.819</v>
      </c>
      <c r="BE3" s="52">
        <v>0.03</v>
      </c>
      <c r="BF3" s="55">
        <f>IF(ISERROR(BN3*BE3),"",BN3*BE3)</f>
        <v>1.7457</v>
      </c>
      <c r="BG3" s="52">
        <v>7.4999999999999997E-3</v>
      </c>
      <c r="BH3" s="55">
        <f>IF(ISERROR(BN3*BG3),"",BN3*BG3)</f>
        <v>0.43642500000000001</v>
      </c>
      <c r="BI3" s="55" t="str">
        <f>IF(ISERROR(#REF!+#REF!+#REF!+BD3+BF3+BH3),"",#REF!+#REF!+#REF!+BD3+BF3+BH3)</f>
        <v/>
      </c>
      <c r="BJ3" s="55" t="str">
        <f>IF(ISERROR(BA3+BI3),"",BA3+BI3)</f>
        <v/>
      </c>
      <c r="BK3" s="55">
        <f>IF(ISERROR(AK3+AW3),"",AK3+AW3)</f>
        <v>17.733757142857101</v>
      </c>
      <c r="BL3" s="58" t="str">
        <f>IF(ISERROR((BM3-BK3)/BM3),"",(BM3-BK3)/BM3)</f>
        <v/>
      </c>
      <c r="BM3" s="55" t="str">
        <f>IF(ISERROR(BN3-AU3-AX3-AZ3-BI3),"",BN3-AU3-AX3-AZ3-BI3)</f>
        <v/>
      </c>
      <c r="BN3" s="55">
        <v>58.19</v>
      </c>
      <c r="BO3" s="52">
        <v>59.99</v>
      </c>
      <c r="BP3" s="49" t="str">
        <f>IF(ISERROR(AK3+BJ3),"",AK3+BJ3)</f>
        <v/>
      </c>
      <c r="BQ3" s="50" t="str">
        <f>IF(ISERROR(BJ3/BN3),"",BJ3/BN3-6%)</f>
        <v/>
      </c>
    </row>
  </sheetData>
  <sheetProtection insertRows="0" deleteRows="0" sort="0"/>
  <protectedRanges>
    <protectedRange sqref="AG2:AG3 A2:B3 A5:B87 D5:E87 C2:C86 U2:X3 AJ2:AK3 AC2:AE3 K4:R86 T4:AN86 AQ4:AR86 AO2:AP3 BP2:BQ3 BC4:BK86 BC2:BN3 D2:E3 F2:J86 L2:R3 AT2:BB86" name="Range1"/>
    <protectedRange sqref="AL2:AN3 AQ2:AR3" name="Range1_2"/>
    <protectedRange sqref="AF2:AF3" name="Range1_3"/>
    <protectedRange sqref="AH2:AI3" name="Range1_4"/>
    <protectedRange sqref="S2:S3" name="Range1_6"/>
    <protectedRange sqref="K2:K3" name="Range1_1"/>
    <protectedRange sqref="AS4:AS86 AO4:AP86" name="Range1_5"/>
  </protectedRanges>
  <phoneticPr fontId="12" type="noConversion"/>
  <dataValidations count="1">
    <dataValidation type="list" allowBlank="1" showInputMessage="1" showErrorMessage="1" sqref="BB2:BB3 X2:X3 R2:R3 D2:F3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7" master="" otherUserPermission="visible"/>
  <rangeList sheetStid="8" master="" otherUserPermission="visible"/>
  <rangeList sheetStid="4" master="" otherUserPermission="visible"/>
  <rangeList sheetStid="10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2025-12-29T05:38:46Z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371006C3EC5B4C6E82CA1BCC8B26C5B5_13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