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xlnm.Print_Area">#REF!</definedName>
    <definedName name="___xlnm.Print_Area">#REF!</definedName>
    <definedName name="__xlnm.Print_Area">#REF!</definedName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P6" i="5" l="1"/>
  <c r="BM6" i="5"/>
  <c r="BJ6" i="5"/>
  <c r="BG6" i="5"/>
  <c r="AZ6" i="5"/>
  <c r="AW6" i="5"/>
  <c r="AQ6" i="5"/>
  <c r="AO6" i="5"/>
  <c r="AM6" i="5"/>
  <c r="AJ6" i="5"/>
  <c r="AC6" i="5"/>
  <c r="AE6" i="5" s="1"/>
  <c r="AG6" i="5" s="1"/>
  <c r="BA6" i="5" l="1"/>
  <c r="BH6" i="5"/>
  <c r="BK6" i="5" s="1"/>
  <c r="BG3" i="5" l="1"/>
  <c r="BG4" i="5"/>
  <c r="BG5" i="5"/>
  <c r="BG2" i="5"/>
  <c r="AJ3" i="5"/>
  <c r="BM2" i="5"/>
  <c r="BM3" i="5"/>
  <c r="BM4" i="5"/>
  <c r="BM5" i="5"/>
  <c r="AZ3" i="5"/>
  <c r="AZ4" i="5"/>
  <c r="AZ5" i="5"/>
  <c r="AZ2" i="5"/>
  <c r="AW3" i="5"/>
  <c r="AW4" i="5"/>
  <c r="AW5" i="5"/>
  <c r="AW2" i="5"/>
  <c r="AQ3" i="5"/>
  <c r="AQ4" i="5"/>
  <c r="AQ5" i="5"/>
  <c r="AQ2" i="5"/>
  <c r="AO3" i="5"/>
  <c r="AO4" i="5"/>
  <c r="AO5" i="5"/>
  <c r="AO2" i="5"/>
  <c r="BJ3" i="5"/>
  <c r="BJ4" i="5"/>
  <c r="BJ5" i="5"/>
  <c r="BJ2" i="5"/>
  <c r="AJ4" i="5"/>
  <c r="AJ5" i="5"/>
  <c r="AJ2" i="5"/>
  <c r="BP5" i="5" l="1"/>
  <c r="AC3" i="5"/>
  <c r="AE3" i="5" s="1"/>
  <c r="AC4" i="5"/>
  <c r="AE4" i="5" s="1"/>
  <c r="AC5" i="5"/>
  <c r="AE5" i="5" s="1"/>
  <c r="BB6" i="5" l="1"/>
  <c r="AK6" i="5"/>
  <c r="BP4" i="5"/>
  <c r="BP3" i="5"/>
  <c r="BP2" i="5"/>
  <c r="AM5" i="5"/>
  <c r="BA5" i="5" s="1"/>
  <c r="AM4" i="5"/>
  <c r="BA4" i="5" s="1"/>
  <c r="AM3" i="5"/>
  <c r="BA3" i="5" s="1"/>
  <c r="AM2" i="5"/>
  <c r="BA2" i="5" s="1"/>
  <c r="AC2" i="5"/>
  <c r="AE2" i="5" s="1"/>
  <c r="BO6" i="5" l="1"/>
  <c r="BC6" i="5"/>
  <c r="AG5" i="5"/>
  <c r="AK5" i="5" s="1"/>
  <c r="AG4" i="5"/>
  <c r="AK4" i="5" s="1"/>
  <c r="AG3" i="5"/>
  <c r="AK3" i="5" s="1"/>
  <c r="AG2" i="5"/>
  <c r="AK2" i="5" s="1"/>
  <c r="BH5" i="5" l="1"/>
  <c r="BK5" i="5" s="1"/>
  <c r="BH4" i="5"/>
  <c r="BK4" i="5" s="1"/>
  <c r="BH2" i="5"/>
  <c r="BK2" i="5" s="1"/>
  <c r="BH3" i="5"/>
  <c r="BK3" i="5" s="1"/>
  <c r="BB2" i="5" l="1"/>
  <c r="BC2" i="5" l="1"/>
  <c r="BO2" i="5"/>
  <c r="BB4" i="5"/>
  <c r="BB3" i="5"/>
  <c r="BB5" i="5"/>
  <c r="BO3" i="5" l="1"/>
  <c r="BC3" i="5"/>
  <c r="BO4" i="5"/>
  <c r="BC4" i="5"/>
  <c r="BO5" i="5"/>
  <c r="BC5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DI Price]*[DI %]</t>
        </r>
      </text>
    </comment>
    <comment ref="AO1" authorId="0" shapeId="0">
      <text>
        <r>
          <rPr>
            <sz val="11"/>
            <rFont val="Calibri"/>
            <family val="2"/>
          </rPr>
          <t>[JLA DI Price]*[Royalty %]</t>
        </r>
      </text>
    </comment>
    <comment ref="AQ1" authorId="0" shapeId="0">
      <text>
        <r>
          <rPr>
            <sz val="11"/>
            <rFont val="Calibri"/>
            <family val="2"/>
          </rPr>
          <t>[JLA DI Price]*[Rebate %]</t>
        </r>
      </text>
    </comment>
    <comment ref="AT1" authorId="0" shapeId="0">
      <text>
        <r>
          <rPr>
            <sz val="11"/>
            <rFont val="Calibri"/>
            <family val="2"/>
          </rPr>
          <t>[JLA DI Price]*[Load 1 %]</t>
        </r>
      </text>
    </comment>
    <comment ref="AW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AZ1" authorId="0" shapeId="0">
      <text>
        <r>
          <rPr>
            <sz val="11"/>
            <rFont val="Calibri"/>
            <family val="2"/>
          </rPr>
          <t>[JLA DI Price]*[Load 3 %]</t>
        </r>
      </text>
    </comment>
    <comment ref="BA1" authorId="0" shapeId="0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B1" authorId="0" shapeId="0">
      <text>
        <r>
          <rPr>
            <sz val="11"/>
            <rFont val="Calibri"/>
            <family val="2"/>
          </rPr>
          <t>[FOB Cost $ (Value)]+[Total Load $]</t>
        </r>
      </text>
    </comment>
    <comment ref="BC1" authorId="0" shapeId="0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H1" authorId="0" shapeId="0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J1" authorId="0" shapeId="0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K1" authorId="0" shapeId="0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N1" authorId="0" shapeId="0">
      <text>
        <r>
          <rPr>
            <sz val="11"/>
            <rFont val="Calibri"/>
            <family val="2"/>
          </rPr>
          <t>[Total Quantity]*[Ratio]</t>
        </r>
      </text>
    </comment>
    <comment ref="BO1" authorId="0" shapeId="0">
      <text>
        <r>
          <rPr>
            <sz val="11"/>
            <rFont val="Calibri"/>
            <family val="2"/>
          </rPr>
          <t>[FOB with Loads $]*[Quantity]</t>
        </r>
      </text>
    </comment>
    <comment ref="BP1" authorId="0" shapeId="0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<sst xmlns="http://schemas.openxmlformats.org/spreadsheetml/2006/main" count="157" uniqueCount="99">
  <si>
    <t>Brand</t>
  </si>
  <si>
    <t>Package Type</t>
  </si>
  <si>
    <t>Licensor</t>
  </si>
  <si>
    <t>Martha Stewart (Bath) 3%</t>
  </si>
  <si>
    <t>Martha Stewart</t>
  </si>
  <si>
    <t>Bath Set</t>
  </si>
  <si>
    <t>Set</t>
  </si>
  <si>
    <t>Box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</si>
  <si>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</si>
  <si>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</si>
  <si>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</si>
  <si>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</si>
  <si>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</si>
  <si>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</si>
  <si>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</si>
  <si>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</si>
  <si>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</si>
  <si>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</si>
  <si>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</si>
  <si>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</si>
  <si>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</si>
  <si>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</si>
  <si>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</si>
  <si>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</si>
  <si>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</si>
  <si>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</si>
  <si>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</si>
  <si>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</si>
  <si>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</si>
  <si>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</si>
  <si>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</si>
  <si>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</si>
  <si>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</si>
  <si>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</si>
  <si>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</si>
  <si>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</si>
  <si>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</si>
  <si>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</si>
  <si>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</si>
  <si>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</si>
  <si>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</si>
  <si>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</si>
  <si>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</si>
  <si>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</si>
  <si>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</si>
  <si>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</si>
  <si>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</si>
  <si>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</si>
  <si>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</si>
  <si>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</si>
  <si>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</si>
  <si>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</si>
  <si>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</si>
  <si>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</si>
  <si>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</si>
  <si>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</si>
  <si>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</si>
  <si>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</si>
  <si>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</si>
  <si>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</si>
  <si>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</si>
  <si>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</si>
  <si>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</si>
  <si>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</si>
  <si>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</si>
  <si>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</si>
  <si>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</si>
  <si>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</si>
  <si>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</si>
  <si>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</si>
  <si>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</si>
  <si>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</si>
  <si>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</si>
  <si>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</si>
  <si>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1pc shower curtain + 1pc bath mat + 1 liner + 12 roller hooks</t>
  </si>
  <si>
    <t>6303.92.9010</t>
  </si>
  <si>
    <t>Martha Stewart 4pc shower curtain bath set</t>
  </si>
  <si>
    <t>bath set</t>
  </si>
  <si>
    <t xml:space="preserve">SC- 100%polyester,jacquard
Weight:200gsm                                                       liner -70% PE, 30% EVA, 6 gauge, 92gsm with 12 grommets and 3 magnet.72x72“                                                                                            hooks-matel, double sided roller ball hooks                                                                       terry bath mat: 24"x36"=969gsm,100% cotton                    </t>
  </si>
  <si>
    <t>SC - 100% polyester
tub mat: 100% cotton terry
Peva Liner: PE/Eva
hooks: metal</t>
  </si>
  <si>
    <t xml:space="preserve">SC:72x72"                                  Peva liner: 72x72"                         terry bath mat: 24"x36"                                                        </t>
  </si>
  <si>
    <t>Green</t>
  </si>
  <si>
    <t>Grey</t>
  </si>
  <si>
    <t>Navy</t>
  </si>
  <si>
    <t>Linen</t>
  </si>
  <si>
    <t>Freight allowance</t>
  </si>
  <si>
    <t>MD</t>
  </si>
  <si>
    <t>royalty</t>
  </si>
  <si>
    <t xml:space="preserve">marketing fund </t>
  </si>
  <si>
    <t>Invoice price</t>
  </si>
  <si>
    <t>Assorted</t>
    <phoneticPr fontId="12" type="noConversion"/>
  </si>
  <si>
    <t xml:space="preserve">SC:72x72"                                  Peva liner: 72x72"                         terry bath mat: 24"x36"                                                        </t>
    <phoneticPr fontId="12" type="noConversion"/>
  </si>
  <si>
    <t>MT77-0840</t>
    <phoneticPr fontId="12" type="noConversion"/>
  </si>
  <si>
    <t>MT77-0841</t>
  </si>
  <si>
    <t>MT77-0842</t>
  </si>
  <si>
    <t>MT77-0843</t>
  </si>
  <si>
    <t>MT90-0844</t>
    <phoneticPr fontId="12" type="noConversion"/>
  </si>
  <si>
    <t>Set</t>
    <phoneticPr fontId="12" type="noConversion"/>
  </si>
  <si>
    <t>Normal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</si>
</sst>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_(* #,##0_);_(* \(#,##0\);_(* &quot;-&quot;??_);_(@_)"/>
    <numFmt numFmtId="181" formatCode="0.0%"/>
    <numFmt numFmtId="182" formatCode="\$#,##0.00;\-\$#,##0.00"/>
    <numFmt numFmtId="183" formatCode="[$$-409]#,##0.000000"/>
    <numFmt numFmtId="184" formatCode="0.0"/>
    <numFmt numFmtId="185" formatCode="0.000"/>
    <numFmt numFmtId="186" formatCode="[$$-409]#,##0.00"/>
  </numFmts>
  <fonts count="14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77" fontId="9" fillId="0" borderId="0" applyFont="0" applyFill="0" applyBorder="0" applyAlignment="0" applyProtection="0"/>
    <xf numFmtId="183" fontId="5" fillId="0" borderId="0"/>
    <xf numFmtId="176" fontId="10" fillId="0" borderId="0" applyFont="0" applyFill="0" applyBorder="0" applyAlignment="0" applyProtection="0"/>
    <xf numFmtId="183" fontId="10" fillId="0" borderId="0">
      <alignment vertical="center"/>
    </xf>
    <xf numFmtId="0" fontId="9" fillId="0" borderId="0"/>
    <xf numFmtId="0" fontId="2" fillId="0" borderId="0">
      <alignment vertical="center"/>
    </xf>
    <xf numFmtId="0" fontId="5" fillId="0" borderId="0"/>
    <xf numFmtId="0" fontId="5" fillId="0" borderId="0"/>
    <xf numFmtId="9" fontId="9" fillId="0" borderId="0" applyFont="0" applyFill="0" applyBorder="0" applyAlignment="0" applyProtection="0"/>
    <xf numFmtId="176" fontId="5" fillId="0" borderId="0" applyFont="0" applyFill="0" applyBorder="0" applyAlignment="0" applyProtection="0"/>
    <xf numFmtId="186" fontId="9" fillId="0" borderId="0"/>
    <xf numFmtId="179" fontId="5" fillId="0" borderId="0"/>
    <xf numFmtId="0" fontId="5" fillId="0" borderId="0"/>
    <xf numFmtId="0" fontId="5" fillId="0" borderId="0"/>
    <xf numFmtId="0" fontId="1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4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8" fontId="8" fillId="6" borderId="1" xfId="1" applyNumberFormat="1" applyFont="1" applyFill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178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8" fontId="6" fillId="7" borderId="1" xfId="1" applyNumberFormat="1" applyFont="1" applyFill="1" applyBorder="1" applyAlignment="1">
      <alignment wrapText="1"/>
    </xf>
    <xf numFmtId="178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2" fontId="6" fillId="0" borderId="1" xfId="1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178" fontId="3" fillId="4" borderId="2" xfId="0" applyNumberFormat="1" applyFont="1" applyFill="1" applyBorder="1" applyAlignment="1">
      <alignment horizontal="center" wrapText="1"/>
    </xf>
    <xf numFmtId="184" fontId="0" fillId="0" borderId="0" xfId="0" applyNumberFormat="1" applyAlignment="1">
      <alignment wrapText="1"/>
    </xf>
    <xf numFmtId="185" fontId="8" fillId="0" borderId="1" xfId="1" applyNumberFormat="1" applyFont="1" applyBorder="1" applyAlignment="1">
      <alignment wrapText="1"/>
    </xf>
    <xf numFmtId="185" fontId="0" fillId="0" borderId="0" xfId="0" applyNumberFormat="1" applyAlignment="1">
      <alignment wrapText="1"/>
    </xf>
    <xf numFmtId="0" fontId="4" fillId="0" borderId="0" xfId="4" applyAlignment="1">
      <alignment wrapText="1"/>
    </xf>
    <xf numFmtId="0" fontId="4" fillId="0" borderId="1" xfId="4" applyBorder="1" applyAlignment="1">
      <alignment wrapText="1"/>
    </xf>
    <xf numFmtId="0" fontId="4" fillId="0" borderId="1" xfId="0" applyFont="1" applyBorder="1" applyAlignment="1">
      <alignment wrapText="1"/>
    </xf>
    <xf numFmtId="184" fontId="3" fillId="0" borderId="3" xfId="0" applyNumberFormat="1" applyFont="1" applyBorder="1" applyAlignment="1">
      <alignment horizontal="center" wrapText="1"/>
    </xf>
    <xf numFmtId="0" fontId="13" fillId="8" borderId="1" xfId="18" applyFont="1" applyFill="1" applyBorder="1" applyAlignment="1">
      <alignment horizontal="center" vertical="center" wrapText="1"/>
    </xf>
    <xf numFmtId="178" fontId="11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49" fontId="0" fillId="0" borderId="1" xfId="0" applyNumberFormat="1" applyBorder="1" applyAlignment="1">
      <alignment wrapText="1"/>
    </xf>
    <xf numFmtId="182" fontId="0" fillId="0" borderId="2" xfId="0" applyNumberFormat="1" applyBorder="1" applyAlignment="1">
      <alignment wrapText="1"/>
    </xf>
    <xf numFmtId="178" fontId="4" fillId="0" borderId="1" xfId="0" applyNumberFormat="1" applyFont="1" applyBorder="1" applyAlignment="1">
      <alignment wrapText="1"/>
    </xf>
    <xf numFmtId="2" fontId="0" fillId="0" borderId="4" xfId="0" applyNumberFormat="1" applyBorder="1" applyAlignment="1">
      <alignment wrapText="1"/>
    </xf>
    <xf numFmtId="185" fontId="0" fillId="2" borderId="1" xfId="0" applyNumberForma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3" fontId="0" fillId="0" borderId="1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0" fontId="11" fillId="0" borderId="1" xfId="0" applyNumberFormat="1" applyFont="1" applyBorder="1" applyAlignment="1">
      <alignment wrapText="1"/>
    </xf>
    <xf numFmtId="178" fontId="11" fillId="2" borderId="1" xfId="0" applyNumberFormat="1" applyFont="1" applyFill="1" applyBorder="1" applyAlignment="1">
      <alignment wrapText="1"/>
    </xf>
    <xf numFmtId="180" fontId="0" fillId="0" borderId="1" xfId="0" applyNumberFormat="1" applyBorder="1" applyAlignment="1">
      <alignment wrapText="1"/>
    </xf>
    <xf numFmtId="0" fontId="5" fillId="6" borderId="1" xfId="0" applyFont="1" applyFill="1" applyBorder="1" applyAlignment="1">
      <alignment wrapText="1"/>
    </xf>
  </cellXfs>
  <cellStyles count="21">
    <cellStyle name=" 1" xfId="13"/>
    <cellStyle name="Comma 5" xfId="6"/>
    <cellStyle name="Currency 15" xfId="8"/>
    <cellStyle name="Currency_WMCA 202-Satin Final commitment 011812" xfId="15"/>
    <cellStyle name="Normal 2" xfId="4"/>
    <cellStyle name="Normal 2 18 2" xfId="1"/>
    <cellStyle name="Normal 2 31" xfId="10"/>
    <cellStyle name="Normal 3" xfId="20"/>
    <cellStyle name="Normal 5" xfId="19"/>
    <cellStyle name="Normal 65" xfId="9"/>
    <cellStyle name="Normal 67" xfId="11"/>
    <cellStyle name="Normal_Sheet1_WM 2007 Jan buying trip quote sheet" xfId="16"/>
    <cellStyle name="Percent 2" xfId="5"/>
    <cellStyle name="Percent 3" xfId="14"/>
    <cellStyle name="Style 1" xfId="3"/>
    <cellStyle name="Style 1 2" xfId="7"/>
    <cellStyle name="常规" xfId="0" builtinId="0"/>
    <cellStyle name="样式 1 10" xfId="17"/>
    <cellStyle name="样式 1 2" xfId="2"/>
    <cellStyle name="样式 1 2 4" xfId="18"/>
    <cellStyle name="样式 1_Fall 12 BBB Woolrich Quote Sheet - Heather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LATE/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S/MISSES/801/ZELLERS/F97/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S/TRACKING/WENDY/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T6"/>
  <sheetViews>
    <sheetView tabSelected="1" topLeftCell="A4" zoomScale="99" zoomScaleNormal="99" workbookViewId="0">
      <selection activeCell="S6" sqref="S6"/>
    </sheetView>
  </sheetViews>
  <sheetFormatPr defaultColWidth="9.140625" defaultRowHeight="15"/>
  <cols>
    <col min="1" max="1" width="10.140625" style="2" customWidth="1"/>
    <col min="2" max="2" width="23" style="1" customWidth="1"/>
    <col min="3" max="3" width="8.42578125" style="1" customWidth="1"/>
    <col min="4" max="4" width="7.85546875" style="1" customWidth="1"/>
    <col min="5" max="5" width="9.140625" style="1" customWidth="1"/>
    <col min="6" max="6" width="11.28515625" style="1" customWidth="1"/>
    <col min="7" max="7" width="9.140625" style="1" customWidth="1"/>
    <col min="8" max="9" width="7.42578125" style="1" customWidth="1"/>
    <col min="10" max="10" width="41.140625" style="1" customWidth="1"/>
    <col min="11" max="11" width="8.42578125" style="40" customWidth="1"/>
    <col min="12" max="12" width="7" style="1" customWidth="1"/>
    <col min="13" max="13" width="8.140625" style="1" customWidth="1"/>
    <col min="14" max="14" width="10" style="1" customWidth="1"/>
    <col min="15" max="15" width="12.5703125" style="1" customWidth="1"/>
    <col min="16" max="17" width="8.85546875" style="1" customWidth="1"/>
    <col min="18" max="18" width="8.5703125" style="3" customWidth="1"/>
    <col min="19" max="20" width="9.42578125" style="1" customWidth="1"/>
    <col min="21" max="21" width="8.140625" style="37" customWidth="1"/>
    <col min="22" max="22" width="8.7109375" style="37" customWidth="1"/>
    <col min="23" max="23" width="8.5703125" style="37" customWidth="1"/>
    <col min="24" max="24" width="8.140625" style="37" customWidth="1"/>
    <col min="25" max="25" width="8.7109375" style="37" customWidth="1"/>
    <col min="26" max="26" width="7.140625" style="37" customWidth="1"/>
    <col min="27" max="27" width="9" style="4" customWidth="1"/>
    <col min="28" max="28" width="6.28515625" style="5" customWidth="1"/>
    <col min="29" max="29" width="10" style="39" customWidth="1"/>
    <col min="30" max="30" width="10" style="4" customWidth="1"/>
    <col min="31" max="31" width="9.85546875" style="5" customWidth="1"/>
    <col min="32" max="32" width="11.5703125" style="1" customWidth="1"/>
    <col min="33" max="33" width="8.85546875" style="3" customWidth="1"/>
    <col min="34" max="34" width="7.85546875" style="1" customWidth="1"/>
    <col min="35" max="35" width="8.42578125" style="6" customWidth="1"/>
    <col min="36" max="36" width="9" style="3" customWidth="1"/>
    <col min="37" max="37" width="8.42578125" style="3" customWidth="1"/>
    <col min="38" max="38" width="8.140625" style="6" hidden="1" customWidth="1"/>
    <col min="39" max="39" width="9.28515625" style="3" hidden="1" customWidth="1"/>
    <col min="40" max="40" width="8.140625" style="6" hidden="1" customWidth="1"/>
    <col min="41" max="41" width="9.28515625" style="3" hidden="1" customWidth="1"/>
    <col min="42" max="42" width="8.140625" style="6" hidden="1" customWidth="1"/>
    <col min="43" max="43" width="9.28515625" style="3" hidden="1" customWidth="1"/>
    <col min="44" max="44" width="13" style="3" hidden="1" customWidth="1"/>
    <col min="45" max="45" width="11.5703125" style="6" hidden="1" customWidth="1"/>
    <col min="46" max="46" width="10.85546875" style="3" hidden="1" customWidth="1"/>
    <col min="47" max="47" width="9.28515625" style="3" customWidth="1"/>
    <col min="48" max="48" width="11.5703125" style="6" customWidth="1"/>
    <col min="49" max="49" width="10.85546875" style="3" customWidth="1"/>
    <col min="50" max="50" width="9.28515625" style="3" customWidth="1"/>
    <col min="51" max="51" width="11.5703125" style="6" customWidth="1"/>
    <col min="52" max="52" width="10.85546875" style="3" customWidth="1"/>
    <col min="53" max="53" width="7.85546875" style="3" customWidth="1"/>
    <col min="54" max="54" width="9.5703125" style="3" customWidth="1"/>
    <col min="55" max="55" width="7.7109375" style="3" customWidth="1"/>
    <col min="56" max="56" width="9.5703125" style="3" customWidth="1"/>
    <col min="57" max="57" width="10.28515625" style="3" customWidth="1"/>
    <col min="58" max="59" width="9.5703125" style="3" customWidth="1"/>
    <col min="60" max="60" width="12.140625" style="3" hidden="1" customWidth="1"/>
    <col min="61" max="62" width="9.140625" style="1" customWidth="1"/>
    <col min="63" max="63" width="0" style="1" hidden="1" customWidth="1"/>
    <col min="64" max="64" width="9.140625" style="1"/>
    <col min="65" max="65" width="9.140625" style="4"/>
    <col min="66" max="66" width="9.140625" style="1"/>
    <col min="67" max="67" width="11.85546875" style="3" customWidth="1"/>
    <col min="68" max="68" width="11.42578125" style="3" customWidth="1"/>
    <col min="69" max="16384" width="9.140625" style="1"/>
  </cols>
  <sheetData>
    <row r="1" spans="1:72" ht="68.099999999999994" customHeight="1">
      <c r="A1" s="9" t="s">
        <v>8</v>
      </c>
      <c r="B1" s="9" t="s">
        <v>9</v>
      </c>
      <c r="C1" s="10" t="s">
        <v>10</v>
      </c>
      <c r="D1" s="11" t="s">
        <v>0</v>
      </c>
      <c r="E1" s="11" t="s">
        <v>2</v>
      </c>
      <c r="F1" s="12" t="s">
        <v>11</v>
      </c>
      <c r="G1" s="10" t="s">
        <v>12</v>
      </c>
      <c r="H1" s="13" t="s">
        <v>13</v>
      </c>
      <c r="I1" s="14" t="s">
        <v>14</v>
      </c>
      <c r="J1" s="13" t="s">
        <v>15</v>
      </c>
      <c r="K1" s="14" t="s">
        <v>73</v>
      </c>
      <c r="L1" s="13" t="s">
        <v>16</v>
      </c>
      <c r="M1" s="13" t="s">
        <v>17</v>
      </c>
      <c r="N1" s="10" t="s">
        <v>18</v>
      </c>
      <c r="O1" s="10" t="s">
        <v>19</v>
      </c>
      <c r="P1" s="10" t="s">
        <v>20</v>
      </c>
      <c r="Q1" s="14" t="s">
        <v>21</v>
      </c>
      <c r="R1" s="36" t="s">
        <v>62</v>
      </c>
      <c r="S1" s="15" t="s">
        <v>1</v>
      </c>
      <c r="T1" s="9" t="s">
        <v>40</v>
      </c>
      <c r="U1" s="43" t="s">
        <v>46</v>
      </c>
      <c r="V1" s="43" t="s">
        <v>47</v>
      </c>
      <c r="W1" s="43" t="s">
        <v>48</v>
      </c>
      <c r="X1" s="43" t="s">
        <v>22</v>
      </c>
      <c r="Y1" s="43" t="s">
        <v>23</v>
      </c>
      <c r="Z1" s="43" t="s">
        <v>24</v>
      </c>
      <c r="AA1" s="16" t="s">
        <v>25</v>
      </c>
      <c r="AB1" s="17" t="s">
        <v>26</v>
      </c>
      <c r="AC1" s="38" t="s">
        <v>27</v>
      </c>
      <c r="AD1" s="33" t="s">
        <v>41</v>
      </c>
      <c r="AE1" s="18" t="s">
        <v>28</v>
      </c>
      <c r="AF1" s="9" t="s">
        <v>29</v>
      </c>
      <c r="AG1" s="19" t="s">
        <v>30</v>
      </c>
      <c r="AH1" s="9" t="s">
        <v>31</v>
      </c>
      <c r="AI1" s="20" t="s">
        <v>32</v>
      </c>
      <c r="AJ1" s="21" t="s">
        <v>33</v>
      </c>
      <c r="AK1" s="19" t="s">
        <v>34</v>
      </c>
      <c r="AL1" s="20" t="s">
        <v>64</v>
      </c>
      <c r="AM1" s="19" t="s">
        <v>65</v>
      </c>
      <c r="AN1" s="20" t="s">
        <v>66</v>
      </c>
      <c r="AO1" s="19" t="s">
        <v>67</v>
      </c>
      <c r="AP1" s="20" t="s">
        <v>68</v>
      </c>
      <c r="AQ1" s="19" t="s">
        <v>69</v>
      </c>
      <c r="AR1" s="22" t="s">
        <v>49</v>
      </c>
      <c r="AS1" s="20" t="s">
        <v>50</v>
      </c>
      <c r="AT1" s="19" t="s">
        <v>51</v>
      </c>
      <c r="AU1" s="22" t="s">
        <v>52</v>
      </c>
      <c r="AV1" s="20" t="s">
        <v>53</v>
      </c>
      <c r="AW1" s="19" t="s">
        <v>54</v>
      </c>
      <c r="AX1" s="22" t="s">
        <v>70</v>
      </c>
      <c r="AY1" s="20" t="s">
        <v>71</v>
      </c>
      <c r="AZ1" s="19" t="s">
        <v>72</v>
      </c>
      <c r="BA1" s="19" t="s">
        <v>35</v>
      </c>
      <c r="BB1" s="23" t="s">
        <v>55</v>
      </c>
      <c r="BC1" s="24" t="s">
        <v>61</v>
      </c>
      <c r="BD1" s="25" t="s">
        <v>56</v>
      </c>
      <c r="BE1" s="25" t="s">
        <v>85</v>
      </c>
      <c r="BF1" s="25" t="s">
        <v>88</v>
      </c>
      <c r="BG1" s="25" t="s">
        <v>89</v>
      </c>
      <c r="BH1" s="24" t="s">
        <v>57</v>
      </c>
      <c r="BI1" s="26" t="s">
        <v>36</v>
      </c>
      <c r="BJ1" s="24" t="s">
        <v>37</v>
      </c>
      <c r="BK1" s="24" t="s">
        <v>63</v>
      </c>
      <c r="BL1" s="9" t="s">
        <v>58</v>
      </c>
      <c r="BM1" s="16" t="s">
        <v>60</v>
      </c>
      <c r="BN1" s="19" t="s">
        <v>59</v>
      </c>
      <c r="BO1" s="19" t="s">
        <v>38</v>
      </c>
      <c r="BP1" s="19" t="s">
        <v>39</v>
      </c>
      <c r="BQ1" s="34" t="s">
        <v>45</v>
      </c>
      <c r="BR1" s="35" t="s">
        <v>42</v>
      </c>
      <c r="BS1" s="35" t="s">
        <v>43</v>
      </c>
      <c r="BT1" s="35" t="s">
        <v>44</v>
      </c>
    </row>
    <row r="2" spans="1:72" ht="121.5" customHeight="1">
      <c r="A2" s="27">
        <v>1</v>
      </c>
      <c r="B2" s="28"/>
      <c r="C2" s="28"/>
      <c r="D2" s="28" t="s">
        <v>4</v>
      </c>
      <c r="E2" s="28" t="s">
        <v>3</v>
      </c>
      <c r="F2" s="28" t="s">
        <v>5</v>
      </c>
      <c r="G2" s="42" t="s">
        <v>76</v>
      </c>
      <c r="H2" s="28" t="s">
        <v>74</v>
      </c>
      <c r="I2" s="28" t="s">
        <v>77</v>
      </c>
      <c r="J2" s="42" t="s">
        <v>78</v>
      </c>
      <c r="K2" s="41" t="s">
        <v>79</v>
      </c>
      <c r="L2" s="42" t="s">
        <v>91</v>
      </c>
      <c r="M2" s="42" t="s">
        <v>81</v>
      </c>
      <c r="N2" s="28">
        <v>3794666</v>
      </c>
      <c r="O2" s="46" t="s">
        <v>92</v>
      </c>
      <c r="P2" s="47"/>
      <c r="Q2" s="28" t="s">
        <v>6</v>
      </c>
      <c r="R2" s="48"/>
      <c r="S2" s="49" t="s">
        <v>98</v>
      </c>
      <c r="T2" s="49" t="s">
        <v>7</v>
      </c>
      <c r="U2" s="44">
        <v>120</v>
      </c>
      <c r="V2" s="44">
        <v>104</v>
      </c>
      <c r="W2" s="44">
        <v>125</v>
      </c>
      <c r="X2" s="44">
        <v>120</v>
      </c>
      <c r="Y2" s="44">
        <v>104</v>
      </c>
      <c r="Z2" s="44">
        <v>125</v>
      </c>
      <c r="AA2" s="50">
        <v>2</v>
      </c>
      <c r="AB2" s="7">
        <v>120</v>
      </c>
      <c r="AC2" s="51">
        <f>IF(X2="","",X2*Y2*Z2/1000000)</f>
        <v>1.56</v>
      </c>
      <c r="AD2" s="29">
        <v>65</v>
      </c>
      <c r="AE2" s="52">
        <f>IF(AB2="","",AD2/AC2*AB2)</f>
        <v>5000</v>
      </c>
      <c r="AF2" s="53">
        <v>3000</v>
      </c>
      <c r="AG2" s="30">
        <f>IF(ISERROR(AF2/AE2),"",AF2/AE2)</f>
        <v>0.6</v>
      </c>
      <c r="AH2" s="28" t="s">
        <v>75</v>
      </c>
      <c r="AI2" s="54">
        <v>0.18</v>
      </c>
      <c r="AJ2" s="30">
        <f>IF(ISERROR(BD2*AI2),"",BD2*AI2)</f>
        <v>2.61</v>
      </c>
      <c r="AK2" s="30" t="str">
        <f>IF(ISERROR(#REF!+AG2+AJ2),"",#REF!+AG2+AJ2)</f>
        <v/>
      </c>
      <c r="AL2" s="31">
        <v>0</v>
      </c>
      <c r="AM2" s="30">
        <f t="shared" ref="AM2:AM5" si="0">IF(ISERROR(BD2*AL2),"",BD2*AL2)</f>
        <v>0</v>
      </c>
      <c r="AN2" s="31">
        <v>0</v>
      </c>
      <c r="AO2" s="30">
        <f>IF(ISERROR(BD2*AN2),"",BD2*AN2)</f>
        <v>0</v>
      </c>
      <c r="AP2" s="31">
        <v>0</v>
      </c>
      <c r="AQ2" s="30">
        <f>IF(ISERROR(BD2*AP2),"",BD2*AP2)</f>
        <v>0</v>
      </c>
      <c r="AR2" s="45"/>
      <c r="AS2" s="55"/>
      <c r="AT2" s="56"/>
      <c r="AU2" s="8" t="s">
        <v>86</v>
      </c>
      <c r="AV2" s="31">
        <v>0.1</v>
      </c>
      <c r="AW2" s="30">
        <f>IF(ISERROR(BD2*AV2),"",BD2*AV2)</f>
        <v>1.45</v>
      </c>
      <c r="AX2" s="8" t="s">
        <v>87</v>
      </c>
      <c r="AY2" s="31">
        <v>0.04</v>
      </c>
      <c r="AZ2" s="30">
        <f>IF(ISERROR(BD2*AY2),"",BD2*AY2)</f>
        <v>0.57999999999999996</v>
      </c>
      <c r="BA2" s="30">
        <f>IF(ISERROR(AM2++AO2+AQ2+AT2+AW2+AZ2),"",AM2++AO2+AQ2+AT2+AW2+AZ2)</f>
        <v>2.0299999999999998</v>
      </c>
      <c r="BB2" s="30" t="str">
        <f>IF(ISERROR(#REF!+BA2),"",#REF!+BA2)</f>
        <v/>
      </c>
      <c r="BC2" s="32" t="str">
        <f t="shared" ref="BC2:BC5" si="1">IF(ISERROR((BD2-BB2)/BD2),"",(BD2-BB2)/BD2)</f>
        <v/>
      </c>
      <c r="BD2" s="8">
        <v>14.5</v>
      </c>
      <c r="BE2" s="8">
        <v>0.14000000000000001</v>
      </c>
      <c r="BF2" s="8">
        <v>1.86</v>
      </c>
      <c r="BG2" s="8">
        <f>BD2+BE2+BF2</f>
        <v>16.5</v>
      </c>
      <c r="BH2" s="30">
        <f>IF(ISERROR(AG2+AJ2+BD2),"",AG2+AJ2+BD2)</f>
        <v>17.71</v>
      </c>
      <c r="BI2" s="8">
        <v>29.99</v>
      </c>
      <c r="BJ2" s="32">
        <f>IF(ISERROR((BI2-BD2)/BI2),"",(BI2-BD2)/BI2)</f>
        <v>0.51649999999999996</v>
      </c>
      <c r="BK2" s="32">
        <f>IF(ISERROR((BI2-BH2)/BI2),"",(BI2-BH2)/BI2)</f>
        <v>0.40949999999999998</v>
      </c>
      <c r="BL2" s="57">
        <v>5880</v>
      </c>
      <c r="BM2" s="29">
        <f>4/16</f>
        <v>0.25</v>
      </c>
      <c r="BN2" s="57">
        <v>5880</v>
      </c>
      <c r="BO2" s="30" t="str">
        <f>IF(ISERROR(BB2*BN2),"",BB2*BN2)</f>
        <v/>
      </c>
      <c r="BP2" s="30">
        <f>IF(ISERROR(BD2*BN2),"",BD2*BN2)</f>
        <v>85260</v>
      </c>
      <c r="BQ2" s="28"/>
    </row>
    <row r="3" spans="1:72" ht="121.5" customHeight="1">
      <c r="A3" s="27">
        <v>2</v>
      </c>
      <c r="B3" s="28"/>
      <c r="C3" s="28"/>
      <c r="D3" s="28" t="s">
        <v>4</v>
      </c>
      <c r="E3" s="28" t="s">
        <v>3</v>
      </c>
      <c r="F3" s="28" t="s">
        <v>5</v>
      </c>
      <c r="G3" s="42" t="s">
        <v>76</v>
      </c>
      <c r="H3" s="28" t="s">
        <v>74</v>
      </c>
      <c r="I3" s="28" t="s">
        <v>77</v>
      </c>
      <c r="J3" s="42" t="s">
        <v>78</v>
      </c>
      <c r="K3" s="41" t="s">
        <v>79</v>
      </c>
      <c r="L3" s="28" t="s">
        <v>80</v>
      </c>
      <c r="M3" s="42" t="s">
        <v>82</v>
      </c>
      <c r="N3" s="28">
        <v>3794666</v>
      </c>
      <c r="O3" s="46" t="s">
        <v>93</v>
      </c>
      <c r="P3" s="47"/>
      <c r="Q3" s="28" t="s">
        <v>6</v>
      </c>
      <c r="R3" s="48"/>
      <c r="S3" s="49" t="s">
        <v>98</v>
      </c>
      <c r="T3" s="49" t="s">
        <v>7</v>
      </c>
      <c r="U3" s="44">
        <v>120</v>
      </c>
      <c r="V3" s="44">
        <v>104</v>
      </c>
      <c r="W3" s="44">
        <v>125</v>
      </c>
      <c r="X3" s="44">
        <v>120</v>
      </c>
      <c r="Y3" s="44">
        <v>104</v>
      </c>
      <c r="Z3" s="44">
        <v>125</v>
      </c>
      <c r="AA3" s="50">
        <v>2</v>
      </c>
      <c r="AB3" s="7">
        <v>120</v>
      </c>
      <c r="AC3" s="51">
        <f t="shared" ref="AC3:AC5" si="2">IF(X3="","",X3*Y3*Z3/1000000)</f>
        <v>1.56</v>
      </c>
      <c r="AD3" s="29">
        <v>65</v>
      </c>
      <c r="AE3" s="52">
        <f t="shared" ref="AE3:AE5" si="3">IF(AB3="","",AD3/AC3*AB3)</f>
        <v>5000</v>
      </c>
      <c r="AF3" s="53">
        <v>3000</v>
      </c>
      <c r="AG3" s="30">
        <f t="shared" ref="AG3:AG5" si="4">IF(ISERROR(AF3/AE3),"",AF3/AE3)</f>
        <v>0.6</v>
      </c>
      <c r="AH3" s="28" t="s">
        <v>75</v>
      </c>
      <c r="AI3" s="54">
        <v>0.18</v>
      </c>
      <c r="AJ3" s="30">
        <f t="shared" ref="AJ3:AJ5" si="5">IF(ISERROR(BD3*AI3),"",BD3*AI3)</f>
        <v>2.61</v>
      </c>
      <c r="AK3" s="30" t="str">
        <f>IF(ISERROR(#REF!+AG3+AJ3),"",#REF!+AG3+AJ3)</f>
        <v/>
      </c>
      <c r="AL3" s="31">
        <v>0</v>
      </c>
      <c r="AM3" s="30">
        <f t="shared" si="0"/>
        <v>0</v>
      </c>
      <c r="AN3" s="31">
        <v>0</v>
      </c>
      <c r="AO3" s="30">
        <f t="shared" ref="AO3:AO5" si="6">IF(ISERROR(BD3*AN3),"",BD3*AN3)</f>
        <v>0</v>
      </c>
      <c r="AP3" s="31">
        <v>0</v>
      </c>
      <c r="AQ3" s="30">
        <f t="shared" ref="AQ3:AQ5" si="7">IF(ISERROR(BD3*AP3),"",BD3*AP3)</f>
        <v>0</v>
      </c>
      <c r="AR3" s="45"/>
      <c r="AS3" s="55"/>
      <c r="AT3" s="56"/>
      <c r="AU3" s="8" t="s">
        <v>86</v>
      </c>
      <c r="AV3" s="31">
        <v>0.1</v>
      </c>
      <c r="AW3" s="30">
        <f t="shared" ref="AW3:AW5" si="8">IF(ISERROR(BD3*AV3),"",BD3*AV3)</f>
        <v>1.45</v>
      </c>
      <c r="AX3" s="8" t="s">
        <v>87</v>
      </c>
      <c r="AY3" s="31">
        <v>0.04</v>
      </c>
      <c r="AZ3" s="30">
        <f t="shared" ref="AZ3:AZ5" si="9">IF(ISERROR(BD3*AY3),"",BD3*AY3)</f>
        <v>0.57999999999999996</v>
      </c>
      <c r="BA3" s="30">
        <f t="shared" ref="BA3:BA5" si="10">IF(ISERROR(AM3++AO3+AQ3+AT3+AW3+AZ3),"",AM3++AO3+AQ3+AT3+AW3+AZ3)</f>
        <v>2.0299999999999998</v>
      </c>
      <c r="BB3" s="30" t="str">
        <f>IF(ISERROR(#REF!+BA3),"",#REF!+BA3)</f>
        <v/>
      </c>
      <c r="BC3" s="32" t="str">
        <f t="shared" si="1"/>
        <v/>
      </c>
      <c r="BD3" s="8">
        <v>14.5</v>
      </c>
      <c r="BE3" s="8">
        <v>0.14000000000000001</v>
      </c>
      <c r="BF3" s="8">
        <v>1.86</v>
      </c>
      <c r="BG3" s="8">
        <f t="shared" ref="BG3:BG5" si="11">BD3+BE3+BF3</f>
        <v>16.5</v>
      </c>
      <c r="BH3" s="30">
        <f>IF(ISERROR(AG3+AJ3+BD3),"",AG3+AJ3+BD3)</f>
        <v>17.71</v>
      </c>
      <c r="BI3" s="8">
        <v>29.99</v>
      </c>
      <c r="BJ3" s="32">
        <f t="shared" ref="BJ3:BJ5" si="12">IF(ISERROR((BI3-BD3)/BI3),"",(BI3-BD3)/BI3)</f>
        <v>0.51649999999999996</v>
      </c>
      <c r="BK3" s="32">
        <f t="shared" ref="BK3:BK5" si="13">IF(ISERROR((BI3-BH3)/BI3),"",(BI3-BH3)/BI3)</f>
        <v>0.40949999999999998</v>
      </c>
      <c r="BL3" s="57">
        <v>5880</v>
      </c>
      <c r="BM3" s="29">
        <f t="shared" ref="BM3:BM4" si="14">4/16</f>
        <v>0.25</v>
      </c>
      <c r="BN3" s="57">
        <v>5880</v>
      </c>
      <c r="BO3" s="30" t="str">
        <f>IF(ISERROR(BB3*BN3),"",BB3*BN3)</f>
        <v/>
      </c>
      <c r="BP3" s="30">
        <f>IF(ISERROR(BD3*BN3),"",BD3*BN3)</f>
        <v>85260</v>
      </c>
      <c r="BQ3" s="28"/>
    </row>
    <row r="4" spans="1:72" ht="121.5" customHeight="1">
      <c r="A4" s="27">
        <v>3</v>
      </c>
      <c r="B4" s="28"/>
      <c r="C4" s="28"/>
      <c r="D4" s="28" t="s">
        <v>4</v>
      </c>
      <c r="E4" s="28" t="s">
        <v>3</v>
      </c>
      <c r="F4" s="28" t="s">
        <v>5</v>
      </c>
      <c r="G4" s="42" t="s">
        <v>76</v>
      </c>
      <c r="H4" s="28" t="s">
        <v>74</v>
      </c>
      <c r="I4" s="28" t="s">
        <v>77</v>
      </c>
      <c r="J4" s="42" t="s">
        <v>78</v>
      </c>
      <c r="K4" s="41" t="s">
        <v>79</v>
      </c>
      <c r="L4" s="28" t="s">
        <v>80</v>
      </c>
      <c r="M4" s="42" t="s">
        <v>83</v>
      </c>
      <c r="N4" s="28">
        <v>3794666</v>
      </c>
      <c r="O4" s="46" t="s">
        <v>94</v>
      </c>
      <c r="P4" s="47"/>
      <c r="Q4" s="28" t="s">
        <v>6</v>
      </c>
      <c r="R4" s="48"/>
      <c r="S4" s="49" t="s">
        <v>98</v>
      </c>
      <c r="T4" s="49" t="s">
        <v>7</v>
      </c>
      <c r="U4" s="44">
        <v>120</v>
      </c>
      <c r="V4" s="44">
        <v>104</v>
      </c>
      <c r="W4" s="44">
        <v>125</v>
      </c>
      <c r="X4" s="44">
        <v>120</v>
      </c>
      <c r="Y4" s="44">
        <v>104</v>
      </c>
      <c r="Z4" s="44">
        <v>125</v>
      </c>
      <c r="AA4" s="50">
        <v>2</v>
      </c>
      <c r="AB4" s="7">
        <v>120</v>
      </c>
      <c r="AC4" s="51">
        <f t="shared" si="2"/>
        <v>1.56</v>
      </c>
      <c r="AD4" s="29">
        <v>65</v>
      </c>
      <c r="AE4" s="52">
        <f t="shared" si="3"/>
        <v>5000</v>
      </c>
      <c r="AF4" s="53">
        <v>3000</v>
      </c>
      <c r="AG4" s="30">
        <f t="shared" si="4"/>
        <v>0.6</v>
      </c>
      <c r="AH4" s="28" t="s">
        <v>75</v>
      </c>
      <c r="AI4" s="54">
        <v>0.18</v>
      </c>
      <c r="AJ4" s="30">
        <f t="shared" si="5"/>
        <v>2.61</v>
      </c>
      <c r="AK4" s="30" t="str">
        <f>IF(ISERROR(#REF!+AG4+AJ4),"",#REF!+AG4+AJ4)</f>
        <v/>
      </c>
      <c r="AL4" s="31">
        <v>0</v>
      </c>
      <c r="AM4" s="30">
        <f t="shared" si="0"/>
        <v>0</v>
      </c>
      <c r="AN4" s="31">
        <v>0</v>
      </c>
      <c r="AO4" s="30">
        <f t="shared" si="6"/>
        <v>0</v>
      </c>
      <c r="AP4" s="31">
        <v>0</v>
      </c>
      <c r="AQ4" s="30">
        <f t="shared" si="7"/>
        <v>0</v>
      </c>
      <c r="AR4" s="45"/>
      <c r="AS4" s="55"/>
      <c r="AT4" s="56"/>
      <c r="AU4" s="8" t="s">
        <v>86</v>
      </c>
      <c r="AV4" s="31">
        <v>0.1</v>
      </c>
      <c r="AW4" s="30">
        <f t="shared" si="8"/>
        <v>1.45</v>
      </c>
      <c r="AX4" s="8" t="s">
        <v>87</v>
      </c>
      <c r="AY4" s="31">
        <v>0.04</v>
      </c>
      <c r="AZ4" s="30">
        <f t="shared" si="9"/>
        <v>0.57999999999999996</v>
      </c>
      <c r="BA4" s="30">
        <f t="shared" si="10"/>
        <v>2.0299999999999998</v>
      </c>
      <c r="BB4" s="30" t="str">
        <f>IF(ISERROR(#REF!+BA4),"",#REF!+BA4)</f>
        <v/>
      </c>
      <c r="BC4" s="32" t="str">
        <f t="shared" si="1"/>
        <v/>
      </c>
      <c r="BD4" s="8">
        <v>14.5</v>
      </c>
      <c r="BE4" s="8">
        <v>0.14000000000000001</v>
      </c>
      <c r="BF4" s="8">
        <v>1.86</v>
      </c>
      <c r="BG4" s="8">
        <f t="shared" si="11"/>
        <v>16.5</v>
      </c>
      <c r="BH4" s="30">
        <f>IF(ISERROR(AG4+AJ4+BD4),"",AG4+AJ4+BD4)</f>
        <v>17.71</v>
      </c>
      <c r="BI4" s="8">
        <v>29.99</v>
      </c>
      <c r="BJ4" s="32">
        <f t="shared" si="12"/>
        <v>0.51649999999999996</v>
      </c>
      <c r="BK4" s="32">
        <f t="shared" si="13"/>
        <v>0.40949999999999998</v>
      </c>
      <c r="BL4" s="57">
        <v>5880</v>
      </c>
      <c r="BM4" s="29">
        <f t="shared" si="14"/>
        <v>0.25</v>
      </c>
      <c r="BN4" s="57">
        <v>5880</v>
      </c>
      <c r="BO4" s="30" t="str">
        <f>IF(ISERROR(BB4*BN4),"",BB4*BN4)</f>
        <v/>
      </c>
      <c r="BP4" s="30">
        <f>IF(ISERROR(BD4*BN4),"",BD4*BN4)</f>
        <v>85260</v>
      </c>
      <c r="BQ4" s="28"/>
    </row>
    <row r="5" spans="1:72" ht="121.5" customHeight="1">
      <c r="A5" s="27">
        <v>4</v>
      </c>
      <c r="B5" s="28"/>
      <c r="C5" s="28"/>
      <c r="D5" s="28" t="s">
        <v>4</v>
      </c>
      <c r="E5" s="28" t="s">
        <v>3</v>
      </c>
      <c r="F5" s="28" t="s">
        <v>5</v>
      </c>
      <c r="G5" s="42" t="s">
        <v>76</v>
      </c>
      <c r="H5" s="28" t="s">
        <v>74</v>
      </c>
      <c r="I5" s="28" t="s">
        <v>77</v>
      </c>
      <c r="J5" s="42" t="s">
        <v>78</v>
      </c>
      <c r="K5" s="41" t="s">
        <v>79</v>
      </c>
      <c r="L5" s="28" t="s">
        <v>80</v>
      </c>
      <c r="M5" s="42" t="s">
        <v>84</v>
      </c>
      <c r="N5" s="28">
        <v>3794666</v>
      </c>
      <c r="O5" s="46" t="s">
        <v>95</v>
      </c>
      <c r="P5" s="47"/>
      <c r="Q5" s="28" t="s">
        <v>6</v>
      </c>
      <c r="R5" s="48"/>
      <c r="S5" s="49" t="s">
        <v>98</v>
      </c>
      <c r="T5" s="49" t="s">
        <v>7</v>
      </c>
      <c r="U5" s="44">
        <v>120</v>
      </c>
      <c r="V5" s="44">
        <v>104</v>
      </c>
      <c r="W5" s="44">
        <v>125</v>
      </c>
      <c r="X5" s="44">
        <v>120</v>
      </c>
      <c r="Y5" s="44">
        <v>104</v>
      </c>
      <c r="Z5" s="44">
        <v>125</v>
      </c>
      <c r="AA5" s="50">
        <v>2</v>
      </c>
      <c r="AB5" s="7">
        <v>120</v>
      </c>
      <c r="AC5" s="51">
        <f t="shared" si="2"/>
        <v>1.56</v>
      </c>
      <c r="AD5" s="29">
        <v>65</v>
      </c>
      <c r="AE5" s="52">
        <f t="shared" si="3"/>
        <v>5000</v>
      </c>
      <c r="AF5" s="53">
        <v>3000</v>
      </c>
      <c r="AG5" s="30">
        <f t="shared" si="4"/>
        <v>0.6</v>
      </c>
      <c r="AH5" s="28" t="s">
        <v>75</v>
      </c>
      <c r="AI5" s="54">
        <v>0.18</v>
      </c>
      <c r="AJ5" s="30">
        <f t="shared" si="5"/>
        <v>2.61</v>
      </c>
      <c r="AK5" s="30" t="str">
        <f>IF(ISERROR(#REF!+AG5+AJ5),"",#REF!+AG5+AJ5)</f>
        <v/>
      </c>
      <c r="AL5" s="31">
        <v>0</v>
      </c>
      <c r="AM5" s="30">
        <f t="shared" si="0"/>
        <v>0</v>
      </c>
      <c r="AN5" s="31">
        <v>0</v>
      </c>
      <c r="AO5" s="30">
        <f t="shared" si="6"/>
        <v>0</v>
      </c>
      <c r="AP5" s="31">
        <v>0</v>
      </c>
      <c r="AQ5" s="30">
        <f t="shared" si="7"/>
        <v>0</v>
      </c>
      <c r="AR5" s="45"/>
      <c r="AS5" s="55"/>
      <c r="AT5" s="56"/>
      <c r="AU5" s="8" t="s">
        <v>86</v>
      </c>
      <c r="AV5" s="31">
        <v>0.1</v>
      </c>
      <c r="AW5" s="30">
        <f t="shared" si="8"/>
        <v>1.45</v>
      </c>
      <c r="AX5" s="8" t="s">
        <v>87</v>
      </c>
      <c r="AY5" s="31">
        <v>0.04</v>
      </c>
      <c r="AZ5" s="30">
        <f t="shared" si="9"/>
        <v>0.57999999999999996</v>
      </c>
      <c r="BA5" s="30">
        <f t="shared" si="10"/>
        <v>2.0299999999999998</v>
      </c>
      <c r="BB5" s="30" t="str">
        <f>IF(ISERROR(#REF!+BA5),"",#REF!+BA5)</f>
        <v/>
      </c>
      <c r="BC5" s="32" t="str">
        <f t="shared" si="1"/>
        <v/>
      </c>
      <c r="BD5" s="8">
        <v>14.5</v>
      </c>
      <c r="BE5" s="8">
        <v>0.14000000000000001</v>
      </c>
      <c r="BF5" s="8">
        <v>1.86</v>
      </c>
      <c r="BG5" s="8">
        <f t="shared" si="11"/>
        <v>16.5</v>
      </c>
      <c r="BH5" s="30">
        <f>IF(ISERROR(AG5+AJ5+BD5),"",AG5+AJ5+BD5)</f>
        <v>17.71</v>
      </c>
      <c r="BI5" s="8">
        <v>29.99</v>
      </c>
      <c r="BJ5" s="32">
        <f t="shared" si="12"/>
        <v>0.51649999999999996</v>
      </c>
      <c r="BK5" s="32">
        <f t="shared" si="13"/>
        <v>0.40949999999999998</v>
      </c>
      <c r="BL5" s="57">
        <v>5880</v>
      </c>
      <c r="BM5" s="29">
        <f>2/16</f>
        <v>0.13</v>
      </c>
      <c r="BN5" s="57">
        <v>5880</v>
      </c>
      <c r="BO5" s="30" t="str">
        <f>IF(ISERROR(BB5*BN5),"",BB5*BN5)</f>
        <v/>
      </c>
      <c r="BP5" s="30">
        <f>IF(ISERROR(BD5*BN5),"",BD5*BN5)</f>
        <v>85260</v>
      </c>
      <c r="BQ5" s="28"/>
    </row>
    <row r="6" spans="1:72" ht="121.5" customHeight="1">
      <c r="A6" s="27">
        <v>6</v>
      </c>
      <c r="B6" s="28"/>
      <c r="C6" s="28"/>
      <c r="D6" s="28" t="s">
        <v>4</v>
      </c>
      <c r="E6" s="28" t="s">
        <v>3</v>
      </c>
      <c r="F6" s="28" t="s">
        <v>5</v>
      </c>
      <c r="G6" s="42" t="s">
        <v>76</v>
      </c>
      <c r="H6" s="28" t="s">
        <v>74</v>
      </c>
      <c r="I6" s="28" t="s">
        <v>77</v>
      </c>
      <c r="J6" s="42" t="s">
        <v>78</v>
      </c>
      <c r="K6" s="41" t="s">
        <v>79</v>
      </c>
      <c r="L6" s="28" t="s">
        <v>80</v>
      </c>
      <c r="M6" s="42" t="s">
        <v>90</v>
      </c>
      <c r="N6" s="28">
        <v>3794666</v>
      </c>
      <c r="O6" s="58" t="s">
        <v>96</v>
      </c>
      <c r="P6" s="47"/>
      <c r="Q6" s="42" t="s">
        <v>97</v>
      </c>
      <c r="R6" s="48"/>
      <c r="S6" s="49" t="s">
        <v>98</v>
      </c>
      <c r="T6" s="49" t="s">
        <v>7</v>
      </c>
      <c r="U6" s="44">
        <v>120</v>
      </c>
      <c r="V6" s="44">
        <v>104</v>
      </c>
      <c r="W6" s="44">
        <v>125</v>
      </c>
      <c r="X6" s="44">
        <v>120</v>
      </c>
      <c r="Y6" s="44">
        <v>104</v>
      </c>
      <c r="Z6" s="44">
        <v>125</v>
      </c>
      <c r="AA6" s="50">
        <v>2</v>
      </c>
      <c r="AB6" s="7">
        <v>120</v>
      </c>
      <c r="AC6" s="51">
        <f t="shared" ref="AC6" si="15">IF(X6="","",X6*Y6*Z6/1000000)</f>
        <v>1.56</v>
      </c>
      <c r="AD6" s="29">
        <v>65</v>
      </c>
      <c r="AE6" s="52">
        <f t="shared" ref="AE6" si="16">IF(AB6="","",AD6/AC6*AB6)</f>
        <v>5000</v>
      </c>
      <c r="AF6" s="53">
        <v>3000</v>
      </c>
      <c r="AG6" s="30">
        <f t="shared" ref="AG6" si="17">IF(ISERROR(AF6/AE6),"",AF6/AE6)</f>
        <v>0.6</v>
      </c>
      <c r="AH6" s="28" t="s">
        <v>75</v>
      </c>
      <c r="AI6" s="54">
        <v>0.18</v>
      </c>
      <c r="AJ6" s="30">
        <f t="shared" ref="AJ6" si="18">IF(ISERROR(BD6*AI6),"",BD6*AI6)</f>
        <v>2.61</v>
      </c>
      <c r="AK6" s="30" t="str">
        <f>IF(ISERROR(#REF!+AG6+AJ6),"",#REF!+AG6+AJ6)</f>
        <v/>
      </c>
      <c r="AL6" s="31">
        <v>0</v>
      </c>
      <c r="AM6" s="30">
        <f t="shared" ref="AM6" si="19">IF(ISERROR(BD6*AL6),"",BD6*AL6)</f>
        <v>0</v>
      </c>
      <c r="AN6" s="31">
        <v>0</v>
      </c>
      <c r="AO6" s="30">
        <f t="shared" ref="AO6" si="20">IF(ISERROR(BD6*AN6),"",BD6*AN6)</f>
        <v>0</v>
      </c>
      <c r="AP6" s="31">
        <v>0</v>
      </c>
      <c r="AQ6" s="30">
        <f t="shared" ref="AQ6" si="21">IF(ISERROR(BD6*AP6),"",BD6*AP6)</f>
        <v>0</v>
      </c>
      <c r="AR6" s="45"/>
      <c r="AS6" s="55"/>
      <c r="AT6" s="56"/>
      <c r="AU6" s="8" t="s">
        <v>86</v>
      </c>
      <c r="AV6" s="31">
        <v>0.1</v>
      </c>
      <c r="AW6" s="30">
        <f t="shared" ref="AW6" si="22">IF(ISERROR(BD6*AV6),"",BD6*AV6)</f>
        <v>1.45</v>
      </c>
      <c r="AX6" s="8" t="s">
        <v>87</v>
      </c>
      <c r="AY6" s="31">
        <v>0.04</v>
      </c>
      <c r="AZ6" s="30">
        <f t="shared" ref="AZ6" si="23">IF(ISERROR(BD6*AY6),"",BD6*AY6)</f>
        <v>0.57999999999999996</v>
      </c>
      <c r="BA6" s="30">
        <f t="shared" ref="BA6" si="24">IF(ISERROR(AM6++AO6+AQ6+AT6+AW6+AZ6),"",AM6++AO6+AQ6+AT6+AW6+AZ6)</f>
        <v>2.0299999999999998</v>
      </c>
      <c r="BB6" s="30" t="str">
        <f>IF(ISERROR(#REF!+BA6),"",#REF!+BA6)</f>
        <v/>
      </c>
      <c r="BC6" s="32" t="str">
        <f t="shared" ref="BC6" si="25">IF(ISERROR((BD6-BB6)/BD6),"",(BD6-BB6)/BD6)</f>
        <v/>
      </c>
      <c r="BD6" s="8">
        <v>14.5</v>
      </c>
      <c r="BE6" s="8">
        <v>0.14000000000000001</v>
      </c>
      <c r="BF6" s="8">
        <v>1.86</v>
      </c>
      <c r="BG6" s="8">
        <f t="shared" ref="BG6" si="26">BD6+BE6+BF6</f>
        <v>16.5</v>
      </c>
      <c r="BH6" s="30">
        <f>IF(ISERROR(AG6+AJ6+BD6),"",AG6+AJ6+BD6)</f>
        <v>17.71</v>
      </c>
      <c r="BI6" s="8">
        <v>29.99</v>
      </c>
      <c r="BJ6" s="32">
        <f t="shared" ref="BJ6" si="27">IF(ISERROR((BI6-BD6)/BI6),"",(BI6-BD6)/BI6)</f>
        <v>0.51649999999999996</v>
      </c>
      <c r="BK6" s="32">
        <f t="shared" ref="BK6" si="28">IF(ISERROR((BI6-BH6)/BI6),"",(BI6-BH6)/BI6)</f>
        <v>0.40949999999999998</v>
      </c>
      <c r="BL6" s="57"/>
      <c r="BM6" s="29">
        <f>2/16</f>
        <v>0.13</v>
      </c>
      <c r="BN6" s="57"/>
      <c r="BO6" s="30" t="str">
        <f>IF(ISERROR(BB6*BN6),"",BB6*BN6)</f>
        <v/>
      </c>
      <c r="BP6" s="30">
        <f>IF(ISERROR(BD6*BN6),"",BD6*BN6)</f>
        <v>0</v>
      </c>
      <c r="BQ6" s="28"/>
    </row>
  </sheetData>
  <sheetProtection insertRows="0" deleteRows="0" sort="0"/>
  <protectedRanges>
    <protectedRange sqref="AG2:AG6 BH2:BH6 BJ2:BK6 A2:J208 L2:N6 L7:BH208 AC2:AE6 AJ2:BC6 P2:R6" name="Range1"/>
    <protectedRange sqref="AA2:AA6" name="Range1_2"/>
    <protectedRange sqref="AF2:AF6" name="Range1_3"/>
    <protectedRange sqref="AH2:AI6" name="Range1_4"/>
    <protectedRange sqref="BI2:BI6" name="Range1_5"/>
    <protectedRange sqref="BL2:BN6" name="Range1_6"/>
    <protectedRange sqref="K2:K249" name="Range1_1"/>
  </protectedRanges>
  <phoneticPr fontId="12" type="noConversion"/>
  <dataValidations count="6">
    <dataValidation type="list" allowBlank="1" showInputMessage="1" showErrorMessage="1" sqref="D2:D6">
      <formula1>#REF!</formula1>
    </dataValidation>
    <dataValidation type="list" allowBlank="1" showInputMessage="1" showErrorMessage="1" sqref="BR2:BR6">
      <formula1>#REF!</formula1>
    </dataValidation>
    <dataValidation type="list" allowBlank="1" showInputMessage="1" showErrorMessage="1" sqref="BS2:BS6">
      <formula1>#REF!</formula1>
    </dataValidation>
    <dataValidation type="list" allowBlank="1" showInputMessage="1" showErrorMessage="1" sqref="BT2:BT6">
      <formula1>#REF!</formula1>
    </dataValidation>
    <dataValidation type="list" allowBlank="1" showInputMessage="1" showErrorMessage="1" sqref="E2:E6">
      <formula1>#REF!</formula1>
    </dataValidation>
    <dataValidation type="list" allowBlank="1" showInputMessage="1" showErrorMessage="1" sqref="F2:F6">
      <formula1>#REF!</formula1>
    </dataValidation>
  </dataValidations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2025-12-31T04:40:47Z</dcterms:modified>
</cp:coreProperties>
</file>