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BB36697-FB14-42B7-9C3A-3E3935CC6C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" i="5" l="1"/>
  <c r="AP3" i="5"/>
  <c r="AN3" i="5"/>
  <c r="AM3" i="5"/>
  <c r="AK3" i="5"/>
  <c r="AI3" i="5"/>
  <c r="AF3" i="5"/>
  <c r="Z3" i="5"/>
  <c r="AA3" i="5" s="1"/>
  <c r="AC3" i="5" s="1"/>
  <c r="AG3" i="5" s="1"/>
  <c r="AW2" i="5"/>
  <c r="AP2" i="5"/>
  <c r="AN2" i="5"/>
  <c r="AM2" i="5"/>
  <c r="AK2" i="5"/>
  <c r="AI2" i="5"/>
  <c r="AF2" i="5"/>
  <c r="Z2" i="5"/>
  <c r="AA2" i="5" s="1"/>
  <c r="AC2" i="5" s="1"/>
  <c r="AG2" i="5" s="1"/>
  <c r="AQ2" i="5" l="1"/>
  <c r="AR2" i="5" s="1"/>
  <c r="AS2" i="5" s="1"/>
  <c r="AQ3" i="5"/>
  <c r="AR3" i="5" s="1"/>
  <c r="AS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<sst xmlns="http://schemas.openxmlformats.org/spreadsheetml/2006/main" count="76" uniqueCount="68">
  <si>
    <t>Brand</t>
  </si>
  <si>
    <t>Package Type</t>
  </si>
  <si>
    <t>Licensor</t>
  </si>
  <si>
    <t>Normal</t>
  </si>
  <si>
    <t>Madison Park</t>
  </si>
  <si>
    <t>Opacity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</si>
  <si>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</si>
  <si>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</si>
  <si>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</si>
  <si>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</si>
  <si>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</si>
  <si>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</si>
  <si>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</si>
  <si>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</si>
  <si>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</si>
  <si>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</si>
  <si>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</si>
  <si>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</si>
  <si>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</si>
  <si>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</si>
  <si>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</si>
  <si>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</si>
  <si>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</si>
  <si>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</si>
  <si>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</si>
  <si>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</si>
  <si>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</si>
  <si>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</si>
  <si>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</si>
  <si>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</si>
  <si>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</si>
  <si>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</si>
  <si>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</si>
  <si>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</si>
  <si>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</si>
  <si>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</si>
  <si>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</si>
  <si>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</si>
  <si>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</si>
  <si>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</si>
  <si>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</si>
  <si>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</si>
  <si>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</si>
  <si>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</si>
  <si>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</si>
  <si>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</si>
  <si>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</si>
  <si>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</si>
  <si>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</si>
  <si>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</si>
  <si>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</si>
  <si>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</si>
  <si>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</si>
  <si>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Mira</t>
    <phoneticPr fontId="8" type="noConversion"/>
  </si>
  <si>
    <t>WINDOW PANEL</t>
    <phoneticPr fontId="8" type="noConversion"/>
  </si>
  <si>
    <t>Luna</t>
    <phoneticPr fontId="8" type="noConversion"/>
  </si>
  <si>
    <t>Luna Window Panel</t>
    <phoneticPr fontId="8" type="noConversion"/>
  </si>
  <si>
    <t>Mira Window Panel</t>
    <phoneticPr fontId="8" type="noConversion"/>
  </si>
  <si>
    <t xml:space="preserve">52x84"x2 </t>
  </si>
  <si>
    <t>Pair</t>
    <phoneticPr fontId="8" type="noConversion"/>
  </si>
  <si>
    <t>6303.92.2010</t>
    <phoneticPr fontId="8" type="noConversion"/>
  </si>
  <si>
    <t>100% Polyester</t>
  </si>
  <si>
    <t>face: 100% polyester, liner: 100% polyester with rayon flocking</t>
    <phoneticPr fontId="8" type="noConversion"/>
  </si>
  <si>
    <t xml:space="preserve">100% Polyester, 170gsm yarn dyed jacquard with 70G MF+2pass foaming as liner </t>
    <phoneticPr fontId="8" type="noConversion"/>
  </si>
  <si>
    <t>100% Polyester Luna Total Blackout Window Panel</t>
    <phoneticPr fontId="8" type="noConversion"/>
  </si>
  <si>
    <t xml:space="preserve">face: 100% polyester, liner: 100% polyester with rayon flocking, 200gsm texture with TBO liner 70gsm MF with 85gsm foam back </t>
    <phoneticPr fontId="8" type="noConversion"/>
  </si>
  <si>
    <t>100% polyester Mira Total Blackout Window Panel</t>
    <phoneticPr fontId="8" type="noConversion"/>
  </si>
  <si>
    <t>grey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</si>
</sst>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quotePrefix="1" applyFont="1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"/>
  <sheetViews>
    <sheetView tabSelected="1" zoomScale="85" zoomScaleNormal="85" workbookViewId="0">
      <selection activeCell="H23" sqref="H23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3.85546875" style="1" customWidth="1"/>
    <col min="9" max="9" width="20.140625" style="1" customWidth="1"/>
    <col min="10" max="10" width="59.5703125" style="1" customWidth="1"/>
    <col min="11" max="11" width="30.8554687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5</v>
      </c>
      <c r="B2" s="27"/>
      <c r="C2" s="27"/>
      <c r="D2" s="27" t="s">
        <v>4</v>
      </c>
      <c r="E2" s="27"/>
      <c r="F2" s="44" t="s">
        <v>54</v>
      </c>
      <c r="G2" s="44" t="s">
        <v>55</v>
      </c>
      <c r="H2" s="44" t="s">
        <v>64</v>
      </c>
      <c r="I2" s="44" t="s">
        <v>56</v>
      </c>
      <c r="J2" s="44" t="s">
        <v>63</v>
      </c>
      <c r="K2" s="44" t="s">
        <v>61</v>
      </c>
      <c r="L2" s="27" t="s">
        <v>6</v>
      </c>
      <c r="M2" s="27" t="s">
        <v>58</v>
      </c>
      <c r="N2" s="44" t="s">
        <v>67</v>
      </c>
      <c r="O2" s="46"/>
      <c r="P2" s="47"/>
      <c r="Q2" s="44" t="s">
        <v>59</v>
      </c>
      <c r="R2" s="28"/>
      <c r="S2" s="29">
        <v>11.25</v>
      </c>
      <c r="T2" s="27" t="s">
        <v>3</v>
      </c>
      <c r="U2" s="40">
        <v>29</v>
      </c>
      <c r="V2" s="40">
        <v>24</v>
      </c>
      <c r="W2" s="40">
        <v>29</v>
      </c>
      <c r="X2" s="30">
        <v>10</v>
      </c>
      <c r="Y2" s="31">
        <v>4</v>
      </c>
      <c r="Z2" s="45">
        <f t="shared" ref="Z2:Z3" si="0">IF(U2="","",U2*V2*W2/1000000)</f>
        <v>2.0184000000000001E-2</v>
      </c>
      <c r="AA2" s="32">
        <f t="shared" ref="AA2:AA3" si="1">IF(Y2="","",67/Z2*Y2)</f>
        <v>13278</v>
      </c>
      <c r="AB2" s="27">
        <v>3300</v>
      </c>
      <c r="AC2" s="33">
        <f t="shared" ref="AC2:AC3" si="2">IF(ISERROR(AB2/AA2),"",AB2/AA2)</f>
        <v>0.25</v>
      </c>
      <c r="AD2" s="44" t="s">
        <v>60</v>
      </c>
      <c r="AE2" s="34">
        <v>0.48799999999999999</v>
      </c>
      <c r="AF2" s="33">
        <f t="shared" ref="AF2:AF3" si="3">IF(ISERROR(S2*AE2),"",S2*AE2)</f>
        <v>5.49</v>
      </c>
      <c r="AG2" s="33">
        <f t="shared" ref="AG2:AG3" si="4">IF(ISERROR(S2+AC2+AF2),"",S2+AC2+AF2)</f>
        <v>16.989999999999998</v>
      </c>
      <c r="AH2" s="34">
        <v>0.1</v>
      </c>
      <c r="AI2" s="33">
        <f t="shared" ref="AI2:AI3" si="5">IF(ISERROR(AT2*AH2),"",AT2*AH2)</f>
        <v>3.5</v>
      </c>
      <c r="AJ2" s="34">
        <v>0.1</v>
      </c>
      <c r="AK2" s="33">
        <f t="shared" ref="AK2:AK3" si="6">IF(ISERROR(AT2*AJ2),"",AT2*AJ2)</f>
        <v>3.5</v>
      </c>
      <c r="AL2" s="34">
        <v>0.1</v>
      </c>
      <c r="AM2" s="33">
        <f t="shared" ref="AM2:AM3" si="7">IF(ISERROR(AT2*AL2),"",AT2*AL2)</f>
        <v>3.5</v>
      </c>
      <c r="AN2" s="33">
        <f t="shared" ref="AN2:AN3" si="8">IF((AU2-AT2)&lt;1.5,1.5-(AU2-AT2),0)</f>
        <v>0</v>
      </c>
      <c r="AO2" s="34">
        <v>8.43E-2</v>
      </c>
      <c r="AP2" s="33">
        <f t="shared" ref="AP2:AP3" si="9">IF(ISERROR(AT2*AO2),"",AT2*AO2)</f>
        <v>2.95</v>
      </c>
      <c r="AQ2" s="33">
        <f t="shared" ref="AQ2:AQ3" si="10">IF(ISERROR(AI2+AK2+AM2+AN2+AP2),"",AI2+AK2+AM2+AN2+AP2)</f>
        <v>13.45</v>
      </c>
      <c r="AR2" s="33">
        <f t="shared" ref="AR2:AR3" si="11">IF(ISERROR(AG2+AQ2),"",AG2+AQ2)</f>
        <v>30.44</v>
      </c>
      <c r="AS2" s="35">
        <f t="shared" ref="AS2:AS3" si="12">IF(ISERROR((AT2-AR2)/AT2),"",(AT2-AR2)/AT2)</f>
        <v>0.129</v>
      </c>
      <c r="AT2" s="36">
        <v>34.950000000000003</v>
      </c>
      <c r="AU2" s="33">
        <v>36.700000000000003</v>
      </c>
      <c r="AV2" s="36">
        <v>73.989999999999995</v>
      </c>
      <c r="AW2" s="35">
        <f t="shared" ref="AW2:AW3" si="13">IF(ISERROR((AV2-AU2)/AV2),"",(AV2-AU2)/AV2)</f>
        <v>0.504</v>
      </c>
      <c r="AX2" s="37"/>
    </row>
    <row r="3" spans="1:50" ht="14.45" customHeight="1" x14ac:dyDescent="0.25">
      <c r="A3" s="26">
        <v>6</v>
      </c>
      <c r="B3" s="27"/>
      <c r="C3" s="27"/>
      <c r="D3" s="27" t="s">
        <v>4</v>
      </c>
      <c r="E3" s="27"/>
      <c r="F3" s="44" t="s">
        <v>54</v>
      </c>
      <c r="G3" s="44" t="s">
        <v>53</v>
      </c>
      <c r="H3" s="44" t="s">
        <v>66</v>
      </c>
      <c r="I3" s="44" t="s">
        <v>57</v>
      </c>
      <c r="J3" s="44" t="s">
        <v>65</v>
      </c>
      <c r="K3" s="44" t="s">
        <v>62</v>
      </c>
      <c r="L3" s="27" t="s">
        <v>6</v>
      </c>
      <c r="M3" s="27" t="s">
        <v>58</v>
      </c>
      <c r="N3" s="44" t="s">
        <v>67</v>
      </c>
      <c r="O3" s="46"/>
      <c r="P3" s="47"/>
      <c r="Q3" s="44" t="s">
        <v>59</v>
      </c>
      <c r="R3" s="28"/>
      <c r="S3" s="29">
        <v>10.55</v>
      </c>
      <c r="T3" s="27" t="s">
        <v>3</v>
      </c>
      <c r="U3" s="40">
        <v>29</v>
      </c>
      <c r="V3" s="40">
        <v>24</v>
      </c>
      <c r="W3" s="40">
        <v>29</v>
      </c>
      <c r="X3" s="30">
        <v>10</v>
      </c>
      <c r="Y3" s="31">
        <v>4</v>
      </c>
      <c r="Z3" s="45">
        <f t="shared" si="0"/>
        <v>2.0184000000000001E-2</v>
      </c>
      <c r="AA3" s="32">
        <f t="shared" si="1"/>
        <v>13278</v>
      </c>
      <c r="AB3" s="27">
        <v>3300</v>
      </c>
      <c r="AC3" s="33">
        <f t="shared" si="2"/>
        <v>0.25</v>
      </c>
      <c r="AD3" s="44" t="s">
        <v>60</v>
      </c>
      <c r="AE3" s="34">
        <v>0.48799999999999999</v>
      </c>
      <c r="AF3" s="33">
        <f t="shared" si="3"/>
        <v>5.15</v>
      </c>
      <c r="AG3" s="33">
        <f t="shared" si="4"/>
        <v>15.95</v>
      </c>
      <c r="AH3" s="34">
        <v>0.1</v>
      </c>
      <c r="AI3" s="33">
        <f t="shared" si="5"/>
        <v>3.3</v>
      </c>
      <c r="AJ3" s="34">
        <v>0.1</v>
      </c>
      <c r="AK3" s="33">
        <f t="shared" si="6"/>
        <v>3.3</v>
      </c>
      <c r="AL3" s="34">
        <v>0.1</v>
      </c>
      <c r="AM3" s="33">
        <f t="shared" si="7"/>
        <v>3.3</v>
      </c>
      <c r="AN3" s="33">
        <f t="shared" si="8"/>
        <v>0</v>
      </c>
      <c r="AO3" s="34">
        <v>8.43E-2</v>
      </c>
      <c r="AP3" s="33">
        <f t="shared" si="9"/>
        <v>2.78</v>
      </c>
      <c r="AQ3" s="33">
        <f t="shared" si="10"/>
        <v>12.68</v>
      </c>
      <c r="AR3" s="33">
        <f t="shared" si="11"/>
        <v>28.63</v>
      </c>
      <c r="AS3" s="35">
        <f t="shared" si="12"/>
        <v>0.13109999999999999</v>
      </c>
      <c r="AT3" s="36">
        <v>32.950000000000003</v>
      </c>
      <c r="AU3" s="33">
        <v>34.6</v>
      </c>
      <c r="AV3" s="36">
        <v>69.989999999999995</v>
      </c>
      <c r="AW3" s="35">
        <f t="shared" si="13"/>
        <v>0.50560000000000005</v>
      </c>
      <c r="AX3" s="37"/>
    </row>
  </sheetData>
  <sheetProtection insertRows="0" deleteRows="0" sort="0"/>
  <protectedRanges>
    <protectedRange sqref="AT1 AO1 A4:J184 L4:AX184 A2:E3 G2:AX3" name="Range1"/>
    <protectedRange sqref="K4:K195" name="Range1_1"/>
    <protectedRange sqref="F2:F3" name="Range1_5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2025-12-19T01:40:47Z</dcterms:modified>
</cp:coreProperties>
</file>