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ed" sheetId="1" r:id="rId1"/>
  </sheets>
  <externalReferences>
    <externalReference r:id="rId2"/>
    <externalReference r:id="rId3"/>
  </externalReference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59" i="1" l="1"/>
  <c r="BK59" i="1"/>
  <c r="BJ59" i="1"/>
  <c r="BI59" i="1"/>
  <c r="BH59" i="1"/>
  <c r="BA59" i="1"/>
  <c r="AS59" i="1"/>
  <c r="AP59" i="1"/>
  <c r="AN59" i="1"/>
  <c r="AK59" i="1"/>
  <c r="AD59" i="1"/>
  <c r="AF59" i="1" s="1"/>
  <c r="AH59" i="1" s="1"/>
  <c r="BL58" i="1"/>
  <c r="BK58" i="1"/>
  <c r="BJ58" i="1"/>
  <c r="BI58" i="1"/>
  <c r="BH58" i="1"/>
  <c r="BA58" i="1"/>
  <c r="AS58" i="1"/>
  <c r="AP58" i="1"/>
  <c r="AN58" i="1"/>
  <c r="AK58" i="1"/>
  <c r="AD58" i="1"/>
  <c r="AF58" i="1" s="1"/>
  <c r="AH58" i="1" s="1"/>
  <c r="AL58" i="1" s="1"/>
  <c r="BL57" i="1"/>
  <c r="BK57" i="1"/>
  <c r="BJ57" i="1"/>
  <c r="BI57" i="1"/>
  <c r="BH57" i="1"/>
  <c r="BA57" i="1"/>
  <c r="AS57" i="1"/>
  <c r="AP57" i="1"/>
  <c r="AN57" i="1"/>
  <c r="AK57" i="1"/>
  <c r="AD57" i="1"/>
  <c r="AF57" i="1" s="1"/>
  <c r="AH57" i="1" s="1"/>
  <c r="BL56" i="1"/>
  <c r="BK56" i="1"/>
  <c r="BJ56" i="1"/>
  <c r="BI56" i="1"/>
  <c r="BH56" i="1"/>
  <c r="BA56" i="1"/>
  <c r="AS56" i="1"/>
  <c r="AP56" i="1"/>
  <c r="AN56" i="1"/>
  <c r="AK56" i="1"/>
  <c r="AD56" i="1"/>
  <c r="AF56" i="1" s="1"/>
  <c r="AH56" i="1" s="1"/>
  <c r="BL55" i="1"/>
  <c r="BK55" i="1"/>
  <c r="BJ55" i="1"/>
  <c r="BI55" i="1"/>
  <c r="BH55" i="1"/>
  <c r="BA55" i="1"/>
  <c r="AS55" i="1"/>
  <c r="AP55" i="1"/>
  <c r="AN55" i="1"/>
  <c r="AK55" i="1"/>
  <c r="AD55" i="1"/>
  <c r="AF55" i="1" s="1"/>
  <c r="AH55" i="1" s="1"/>
  <c r="BL54" i="1"/>
  <c r="BK54" i="1"/>
  <c r="BJ54" i="1"/>
  <c r="BI54" i="1"/>
  <c r="BH54" i="1"/>
  <c r="BA54" i="1"/>
  <c r="AS54" i="1"/>
  <c r="AP54" i="1"/>
  <c r="AN54" i="1"/>
  <c r="AK54" i="1"/>
  <c r="AD54" i="1"/>
  <c r="AF54" i="1" s="1"/>
  <c r="AH54" i="1" s="1"/>
  <c r="BL53" i="1"/>
  <c r="BK53" i="1"/>
  <c r="BJ53" i="1"/>
  <c r="BI53" i="1"/>
  <c r="BH53" i="1"/>
  <c r="BA53" i="1"/>
  <c r="AS53" i="1"/>
  <c r="AP53" i="1"/>
  <c r="AN53" i="1"/>
  <c r="AK53" i="1"/>
  <c r="AD53" i="1"/>
  <c r="AF53" i="1" s="1"/>
  <c r="AH53" i="1" s="1"/>
  <c r="BL52" i="1"/>
  <c r="BK52" i="1"/>
  <c r="BJ52" i="1"/>
  <c r="BI52" i="1"/>
  <c r="BH52" i="1"/>
  <c r="BA52" i="1"/>
  <c r="AS52" i="1"/>
  <c r="AP52" i="1"/>
  <c r="AN52" i="1"/>
  <c r="AD52" i="1"/>
  <c r="AF52" i="1" s="1"/>
  <c r="AH52" i="1" s="1"/>
  <c r="S52" i="1"/>
  <c r="AK52" i="1" s="1"/>
  <c r="BL51" i="1"/>
  <c r="BK51" i="1"/>
  <c r="BJ51" i="1"/>
  <c r="BI51" i="1"/>
  <c r="BH51" i="1"/>
  <c r="BA51" i="1"/>
  <c r="AS51" i="1"/>
  <c r="AP51" i="1"/>
  <c r="AN51" i="1"/>
  <c r="AD51" i="1"/>
  <c r="AF51" i="1" s="1"/>
  <c r="AH51" i="1" s="1"/>
  <c r="S51" i="1"/>
  <c r="BL50" i="1"/>
  <c r="BK50" i="1"/>
  <c r="BJ50" i="1"/>
  <c r="BI50" i="1"/>
  <c r="BH50" i="1"/>
  <c r="BA50" i="1"/>
  <c r="AS50" i="1"/>
  <c r="AP50" i="1"/>
  <c r="AN50" i="1"/>
  <c r="AD50" i="1"/>
  <c r="AF50" i="1" s="1"/>
  <c r="AH50" i="1" s="1"/>
  <c r="S50" i="1"/>
  <c r="AK50" i="1" s="1"/>
  <c r="BL49" i="1"/>
  <c r="BK49" i="1"/>
  <c r="BJ49" i="1"/>
  <c r="BC49" i="1"/>
  <c r="BA49" i="1"/>
  <c r="AS49" i="1"/>
  <c r="AP49" i="1"/>
  <c r="AN49" i="1"/>
  <c r="AD49" i="1"/>
  <c r="AF49" i="1" s="1"/>
  <c r="AH49" i="1" s="1"/>
  <c r="S49" i="1"/>
  <c r="AK49" i="1" s="1"/>
  <c r="BL48" i="1"/>
  <c r="BK48" i="1"/>
  <c r="BJ48" i="1"/>
  <c r="BC48" i="1"/>
  <c r="BA48" i="1"/>
  <c r="AS48" i="1"/>
  <c r="AP48" i="1"/>
  <c r="AN48" i="1"/>
  <c r="AD48" i="1"/>
  <c r="AF48" i="1" s="1"/>
  <c r="AH48" i="1" s="1"/>
  <c r="S48" i="1"/>
  <c r="AK48" i="1" s="1"/>
  <c r="BL47" i="1"/>
  <c r="BK47" i="1"/>
  <c r="BJ47" i="1"/>
  <c r="BC47" i="1"/>
  <c r="BI47" i="1" s="1"/>
  <c r="BA47" i="1"/>
  <c r="AS47" i="1"/>
  <c r="AP47" i="1"/>
  <c r="AN47" i="1"/>
  <c r="AD47" i="1"/>
  <c r="AF47" i="1" s="1"/>
  <c r="AH47" i="1" s="1"/>
  <c r="S47" i="1"/>
  <c r="BL46" i="1"/>
  <c r="BK46" i="1"/>
  <c r="BJ46" i="1"/>
  <c r="BC46" i="1"/>
  <c r="BA46" i="1"/>
  <c r="AS46" i="1"/>
  <c r="AP46" i="1"/>
  <c r="AN46" i="1"/>
  <c r="AD46" i="1"/>
  <c r="AF46" i="1" s="1"/>
  <c r="AH46" i="1" s="1"/>
  <c r="S46" i="1"/>
  <c r="AK46" i="1" s="1"/>
  <c r="BL45" i="1"/>
  <c r="BK45" i="1"/>
  <c r="BJ45" i="1"/>
  <c r="BC45" i="1"/>
  <c r="BA45" i="1"/>
  <c r="AS45" i="1"/>
  <c r="AP45" i="1"/>
  <c r="AN45" i="1"/>
  <c r="AD45" i="1"/>
  <c r="AF45" i="1" s="1"/>
  <c r="AH45" i="1" s="1"/>
  <c r="S45" i="1"/>
  <c r="BL44" i="1"/>
  <c r="BK44" i="1"/>
  <c r="BJ44" i="1"/>
  <c r="BI44" i="1"/>
  <c r="BH44" i="1"/>
  <c r="BA44" i="1"/>
  <c r="AS44" i="1"/>
  <c r="AP44" i="1"/>
  <c r="AN44" i="1"/>
  <c r="AD44" i="1"/>
  <c r="AF44" i="1" s="1"/>
  <c r="AH44" i="1" s="1"/>
  <c r="S44" i="1"/>
  <c r="BL43" i="1"/>
  <c r="BK43" i="1"/>
  <c r="BJ43" i="1"/>
  <c r="BI43" i="1"/>
  <c r="BH43" i="1"/>
  <c r="BA43" i="1"/>
  <c r="AS43" i="1"/>
  <c r="AP43" i="1"/>
  <c r="AN43" i="1"/>
  <c r="AD43" i="1"/>
  <c r="AF43" i="1" s="1"/>
  <c r="AH43" i="1" s="1"/>
  <c r="S43" i="1"/>
  <c r="AK43" i="1" s="1"/>
  <c r="BL42" i="1"/>
  <c r="BK42" i="1"/>
  <c r="BJ42" i="1"/>
  <c r="BI42" i="1"/>
  <c r="BH42" i="1"/>
  <c r="BA42" i="1"/>
  <c r="AS42" i="1"/>
  <c r="AP42" i="1"/>
  <c r="AN42" i="1"/>
  <c r="AD42" i="1"/>
  <c r="AF42" i="1" s="1"/>
  <c r="AH42" i="1" s="1"/>
  <c r="S42" i="1"/>
  <c r="BL41" i="1"/>
  <c r="BK41" i="1"/>
  <c r="BJ41" i="1"/>
  <c r="BC41" i="1"/>
  <c r="BH41" i="1" s="1"/>
  <c r="BA41" i="1"/>
  <c r="AS41" i="1"/>
  <c r="AP41" i="1"/>
  <c r="AN41" i="1"/>
  <c r="AK41" i="1"/>
  <c r="AD41" i="1"/>
  <c r="AF41" i="1" s="1"/>
  <c r="AH41" i="1" s="1"/>
  <c r="BL40" i="1"/>
  <c r="BK40" i="1"/>
  <c r="BJ40" i="1"/>
  <c r="BC40" i="1"/>
  <c r="BA40" i="1"/>
  <c r="AS40" i="1"/>
  <c r="AP40" i="1"/>
  <c r="AN40" i="1"/>
  <c r="AK40" i="1"/>
  <c r="AD40" i="1"/>
  <c r="AF40" i="1" s="1"/>
  <c r="AH40" i="1" s="1"/>
  <c r="BL39" i="1"/>
  <c r="BK39" i="1"/>
  <c r="BJ39" i="1"/>
  <c r="BC39" i="1"/>
  <c r="BA39" i="1"/>
  <c r="AS39" i="1"/>
  <c r="AP39" i="1"/>
  <c r="AN39" i="1"/>
  <c r="AK39" i="1"/>
  <c r="AD39" i="1"/>
  <c r="AF39" i="1" s="1"/>
  <c r="AH39" i="1" s="1"/>
  <c r="BL38" i="1"/>
  <c r="BK38" i="1"/>
  <c r="BJ38" i="1"/>
  <c r="BC38" i="1"/>
  <c r="BA38" i="1"/>
  <c r="AS38" i="1"/>
  <c r="AP38" i="1"/>
  <c r="AN38" i="1"/>
  <c r="AD38" i="1"/>
  <c r="AF38" i="1" s="1"/>
  <c r="AH38" i="1" s="1"/>
  <c r="S38" i="1"/>
  <c r="BL37" i="1"/>
  <c r="BK37" i="1"/>
  <c r="BJ37" i="1"/>
  <c r="BC37" i="1"/>
  <c r="BA37" i="1"/>
  <c r="AS37" i="1"/>
  <c r="AP37" i="1"/>
  <c r="AN37" i="1"/>
  <c r="AK37" i="1"/>
  <c r="AD37" i="1"/>
  <c r="AF37" i="1" s="1"/>
  <c r="AH37" i="1" s="1"/>
  <c r="BL36" i="1"/>
  <c r="BK36" i="1"/>
  <c r="BJ36" i="1"/>
  <c r="BC36" i="1"/>
  <c r="BA36" i="1"/>
  <c r="AS36" i="1"/>
  <c r="AP36" i="1"/>
  <c r="AN36" i="1"/>
  <c r="AK36" i="1"/>
  <c r="AD36" i="1"/>
  <c r="AF36" i="1" s="1"/>
  <c r="AH36" i="1" s="1"/>
  <c r="BL35" i="1"/>
  <c r="BK35" i="1"/>
  <c r="BJ35" i="1"/>
  <c r="BC35" i="1"/>
  <c r="BA35" i="1"/>
  <c r="AS35" i="1"/>
  <c r="AP35" i="1"/>
  <c r="AN35" i="1"/>
  <c r="AK35" i="1"/>
  <c r="AD35" i="1"/>
  <c r="AF35" i="1" s="1"/>
  <c r="AH35" i="1" s="1"/>
  <c r="BL34" i="1"/>
  <c r="BK34" i="1"/>
  <c r="BJ34" i="1"/>
  <c r="BI34" i="1"/>
  <c r="BH34" i="1"/>
  <c r="BA34" i="1"/>
  <c r="AS34" i="1"/>
  <c r="AP34" i="1"/>
  <c r="AN34" i="1"/>
  <c r="AK34" i="1"/>
  <c r="AD34" i="1"/>
  <c r="AF34" i="1" s="1"/>
  <c r="AH34" i="1" s="1"/>
  <c r="BL33" i="1"/>
  <c r="BK33" i="1"/>
  <c r="BJ33" i="1"/>
  <c r="BC33" i="1"/>
  <c r="BH33" i="1" s="1"/>
  <c r="BA33" i="1"/>
  <c r="AS33" i="1"/>
  <c r="AP33" i="1"/>
  <c r="AN33" i="1"/>
  <c r="AK33" i="1"/>
  <c r="AD33" i="1"/>
  <c r="AF33" i="1" s="1"/>
  <c r="AH33" i="1" s="1"/>
  <c r="BL32" i="1"/>
  <c r="BK32" i="1"/>
  <c r="BJ32" i="1"/>
  <c r="BC32" i="1"/>
  <c r="BA32" i="1"/>
  <c r="AS32" i="1"/>
  <c r="AP32" i="1"/>
  <c r="AN32" i="1"/>
  <c r="AK32" i="1"/>
  <c r="AD32" i="1"/>
  <c r="AF32" i="1" s="1"/>
  <c r="AH32" i="1" s="1"/>
  <c r="BL31" i="1"/>
  <c r="BK31" i="1"/>
  <c r="BJ31" i="1"/>
  <c r="BC31" i="1"/>
  <c r="BA31" i="1"/>
  <c r="AS31" i="1"/>
  <c r="AP31" i="1"/>
  <c r="AN31" i="1"/>
  <c r="AK31" i="1"/>
  <c r="AD31" i="1"/>
  <c r="AF31" i="1" s="1"/>
  <c r="AH31" i="1" s="1"/>
  <c r="BL30" i="1"/>
  <c r="BK30" i="1"/>
  <c r="BJ30" i="1"/>
  <c r="BC30" i="1"/>
  <c r="BA30" i="1"/>
  <c r="AS30" i="1"/>
  <c r="AP30" i="1"/>
  <c r="AN30" i="1"/>
  <c r="AK30" i="1"/>
  <c r="AD30" i="1"/>
  <c r="AF30" i="1" s="1"/>
  <c r="AH30" i="1" s="1"/>
  <c r="BL29" i="1"/>
  <c r="BK29" i="1"/>
  <c r="BJ29" i="1"/>
  <c r="BC29" i="1"/>
  <c r="BH29" i="1" s="1"/>
  <c r="BA29" i="1"/>
  <c r="AS29" i="1"/>
  <c r="AP29" i="1"/>
  <c r="AN29" i="1"/>
  <c r="AK29" i="1"/>
  <c r="AD29" i="1"/>
  <c r="AF29" i="1" s="1"/>
  <c r="AH29" i="1" s="1"/>
  <c r="BL28" i="1"/>
  <c r="BK28" i="1"/>
  <c r="BJ28" i="1"/>
  <c r="BC28" i="1"/>
  <c r="BA28" i="1"/>
  <c r="AS28" i="1"/>
  <c r="AP28" i="1"/>
  <c r="AN28" i="1"/>
  <c r="AD28" i="1"/>
  <c r="AF28" i="1" s="1"/>
  <c r="AH28" i="1" s="1"/>
  <c r="S28" i="1"/>
  <c r="AK28" i="1" s="1"/>
  <c r="BL27" i="1"/>
  <c r="BK27" i="1"/>
  <c r="BJ27" i="1"/>
  <c r="BC27" i="1"/>
  <c r="BA27" i="1"/>
  <c r="AS27" i="1"/>
  <c r="AP27" i="1"/>
  <c r="AN27" i="1"/>
  <c r="AD27" i="1"/>
  <c r="AF27" i="1" s="1"/>
  <c r="AH27" i="1" s="1"/>
  <c r="S27" i="1"/>
  <c r="BL26" i="1"/>
  <c r="BK26" i="1"/>
  <c r="BJ26" i="1"/>
  <c r="BC26" i="1"/>
  <c r="BA26" i="1"/>
  <c r="AS26" i="1"/>
  <c r="AP26" i="1"/>
  <c r="AN26" i="1"/>
  <c r="AD26" i="1"/>
  <c r="AF26" i="1" s="1"/>
  <c r="AH26" i="1" s="1"/>
  <c r="S26" i="1"/>
  <c r="AK26" i="1" s="1"/>
  <c r="BL25" i="1"/>
  <c r="BK25" i="1"/>
  <c r="BJ25" i="1"/>
  <c r="BH25" i="1"/>
  <c r="BC25" i="1"/>
  <c r="BA25" i="1"/>
  <c r="AS25" i="1"/>
  <c r="AP25" i="1"/>
  <c r="AN25" i="1"/>
  <c r="AD25" i="1"/>
  <c r="AF25" i="1" s="1"/>
  <c r="AH25" i="1" s="1"/>
  <c r="S25" i="1"/>
  <c r="BL24" i="1"/>
  <c r="BK24" i="1"/>
  <c r="BJ24" i="1"/>
  <c r="BC24" i="1"/>
  <c r="BA24" i="1"/>
  <c r="AS24" i="1"/>
  <c r="AP24" i="1"/>
  <c r="AN24" i="1"/>
  <c r="AD24" i="1"/>
  <c r="AF24" i="1" s="1"/>
  <c r="AH24" i="1" s="1"/>
  <c r="S24" i="1"/>
  <c r="AK24" i="1" s="1"/>
  <c r="BL23" i="1"/>
  <c r="BK23" i="1"/>
  <c r="BJ23" i="1"/>
  <c r="BC23" i="1"/>
  <c r="BA23" i="1"/>
  <c r="AS23" i="1"/>
  <c r="AP23" i="1"/>
  <c r="AN23" i="1"/>
  <c r="AD23" i="1"/>
  <c r="AF23" i="1" s="1"/>
  <c r="AH23" i="1" s="1"/>
  <c r="S23" i="1"/>
  <c r="BL22" i="1"/>
  <c r="BK22" i="1"/>
  <c r="BJ22" i="1"/>
  <c r="BC22" i="1"/>
  <c r="BA22" i="1"/>
  <c r="AS22" i="1"/>
  <c r="AP22" i="1"/>
  <c r="AN22" i="1"/>
  <c r="AD22" i="1"/>
  <c r="AF22" i="1" s="1"/>
  <c r="AH22" i="1" s="1"/>
  <c r="S22" i="1"/>
  <c r="AK22" i="1" s="1"/>
  <c r="BL21" i="1"/>
  <c r="BK21" i="1"/>
  <c r="BJ21" i="1"/>
  <c r="BC21" i="1"/>
  <c r="BH21" i="1" s="1"/>
  <c r="BA21" i="1"/>
  <c r="AS21" i="1"/>
  <c r="AP21" i="1"/>
  <c r="AN21" i="1"/>
  <c r="AD21" i="1"/>
  <c r="AF21" i="1" s="1"/>
  <c r="AH21" i="1" s="1"/>
  <c r="S21" i="1"/>
  <c r="BL20" i="1"/>
  <c r="BK20" i="1"/>
  <c r="BJ20" i="1"/>
  <c r="BC20" i="1"/>
  <c r="BA20" i="1"/>
  <c r="AS20" i="1"/>
  <c r="AP20" i="1"/>
  <c r="AN20" i="1"/>
  <c r="AD20" i="1"/>
  <c r="AF20" i="1" s="1"/>
  <c r="AH20" i="1" s="1"/>
  <c r="S20" i="1"/>
  <c r="AK20" i="1" s="1"/>
  <c r="BL19" i="1"/>
  <c r="BK19" i="1"/>
  <c r="BJ19" i="1"/>
  <c r="BC19" i="1"/>
  <c r="BI19" i="1" s="1"/>
  <c r="BA19" i="1"/>
  <c r="AS19" i="1"/>
  <c r="AP19" i="1"/>
  <c r="AN19" i="1"/>
  <c r="AD19" i="1"/>
  <c r="AF19" i="1" s="1"/>
  <c r="AH19" i="1" s="1"/>
  <c r="S19" i="1"/>
  <c r="BL18" i="1"/>
  <c r="BK18" i="1"/>
  <c r="BJ18" i="1"/>
  <c r="BC18" i="1"/>
  <c r="BA18" i="1"/>
  <c r="AS18" i="1"/>
  <c r="AP18" i="1"/>
  <c r="AN18" i="1"/>
  <c r="AD18" i="1"/>
  <c r="AF18" i="1" s="1"/>
  <c r="AH18" i="1" s="1"/>
  <c r="S18" i="1"/>
  <c r="AK18" i="1" s="1"/>
  <c r="BL17" i="1"/>
  <c r="BK17" i="1"/>
  <c r="BJ17" i="1"/>
  <c r="BC17" i="1"/>
  <c r="BA17" i="1"/>
  <c r="AS17" i="1"/>
  <c r="AP17" i="1"/>
  <c r="AN17" i="1"/>
  <c r="AD17" i="1"/>
  <c r="AF17" i="1" s="1"/>
  <c r="AH17" i="1" s="1"/>
  <c r="S17" i="1"/>
  <c r="BL16" i="1"/>
  <c r="BK16" i="1"/>
  <c r="BJ16" i="1"/>
  <c r="BC16" i="1"/>
  <c r="BA16" i="1"/>
  <c r="AS16" i="1"/>
  <c r="AP16" i="1"/>
  <c r="AN16" i="1"/>
  <c r="AK16" i="1"/>
  <c r="AD16" i="1"/>
  <c r="AF16" i="1" s="1"/>
  <c r="AH16" i="1" s="1"/>
  <c r="BL15" i="1"/>
  <c r="BK15" i="1"/>
  <c r="BJ15" i="1"/>
  <c r="BC15" i="1"/>
  <c r="BA15" i="1"/>
  <c r="AS15" i="1"/>
  <c r="AP15" i="1"/>
  <c r="AN15" i="1"/>
  <c r="AK15" i="1"/>
  <c r="AD15" i="1"/>
  <c r="AF15" i="1" s="1"/>
  <c r="AH15" i="1" s="1"/>
  <c r="BL14" i="1"/>
  <c r="BK14" i="1"/>
  <c r="BJ14" i="1"/>
  <c r="BC14" i="1"/>
  <c r="BA14" i="1"/>
  <c r="AS14" i="1"/>
  <c r="AP14" i="1"/>
  <c r="AN14" i="1"/>
  <c r="AD14" i="1"/>
  <c r="AF14" i="1" s="1"/>
  <c r="AH14" i="1" s="1"/>
  <c r="S14" i="1"/>
  <c r="BL13" i="1"/>
  <c r="BK13" i="1"/>
  <c r="BJ13" i="1"/>
  <c r="BC13" i="1"/>
  <c r="BA13" i="1"/>
  <c r="AS13" i="1"/>
  <c r="AP13" i="1"/>
  <c r="AN13" i="1"/>
  <c r="AD13" i="1"/>
  <c r="AF13" i="1" s="1"/>
  <c r="AH13" i="1" s="1"/>
  <c r="S13" i="1"/>
  <c r="AK13" i="1" s="1"/>
  <c r="BL12" i="1"/>
  <c r="BK12" i="1"/>
  <c r="BJ12" i="1"/>
  <c r="BC12" i="1"/>
  <c r="BA12" i="1"/>
  <c r="AS12" i="1"/>
  <c r="AP12" i="1"/>
  <c r="AN12" i="1"/>
  <c r="AD12" i="1"/>
  <c r="AF12" i="1" s="1"/>
  <c r="AH12" i="1" s="1"/>
  <c r="S12" i="1"/>
  <c r="BL11" i="1"/>
  <c r="BK11" i="1"/>
  <c r="BJ11" i="1"/>
  <c r="BC11" i="1"/>
  <c r="BA11" i="1"/>
  <c r="AS11" i="1"/>
  <c r="AP11" i="1"/>
  <c r="AN11" i="1"/>
  <c r="AD11" i="1"/>
  <c r="AF11" i="1" s="1"/>
  <c r="AH11" i="1" s="1"/>
  <c r="S11" i="1"/>
  <c r="BL10" i="1"/>
  <c r="BK10" i="1"/>
  <c r="BJ10" i="1"/>
  <c r="BC10" i="1"/>
  <c r="BA10" i="1"/>
  <c r="AS10" i="1"/>
  <c r="AP10" i="1"/>
  <c r="AN10" i="1"/>
  <c r="AD10" i="1"/>
  <c r="AF10" i="1" s="1"/>
  <c r="AH10" i="1" s="1"/>
  <c r="S10" i="1"/>
  <c r="BL9" i="1"/>
  <c r="BK9" i="1"/>
  <c r="BJ9" i="1"/>
  <c r="BC9" i="1"/>
  <c r="BH9" i="1" s="1"/>
  <c r="BA9" i="1"/>
  <c r="AS9" i="1"/>
  <c r="AP9" i="1"/>
  <c r="AN9" i="1"/>
  <c r="AD9" i="1"/>
  <c r="AF9" i="1" s="1"/>
  <c r="AH9" i="1" s="1"/>
  <c r="S9" i="1"/>
  <c r="AK9" i="1" s="1"/>
  <c r="BL8" i="1"/>
  <c r="BK8" i="1"/>
  <c r="BJ8" i="1"/>
  <c r="BC8" i="1"/>
  <c r="BH8" i="1" s="1"/>
  <c r="BA8" i="1"/>
  <c r="AS8" i="1"/>
  <c r="AP8" i="1"/>
  <c r="AN8" i="1"/>
  <c r="AD8" i="1"/>
  <c r="AF8" i="1" s="1"/>
  <c r="AH8" i="1" s="1"/>
  <c r="S8" i="1"/>
  <c r="AK8" i="1" s="1"/>
  <c r="BL7" i="1"/>
  <c r="BK7" i="1"/>
  <c r="BJ7" i="1"/>
  <c r="BC7" i="1"/>
  <c r="BH7" i="1" s="1"/>
  <c r="BA7" i="1"/>
  <c r="AS7" i="1"/>
  <c r="AP7" i="1"/>
  <c r="AN7" i="1"/>
  <c r="AD7" i="1"/>
  <c r="AF7" i="1" s="1"/>
  <c r="AH7" i="1" s="1"/>
  <c r="S7" i="1"/>
  <c r="BL6" i="1"/>
  <c r="BK6" i="1"/>
  <c r="BJ6" i="1"/>
  <c r="BC6" i="1"/>
  <c r="BH6" i="1" s="1"/>
  <c r="BA6" i="1"/>
  <c r="AS6" i="1"/>
  <c r="AP6" i="1"/>
  <c r="AN6" i="1"/>
  <c r="AD6" i="1"/>
  <c r="AF6" i="1" s="1"/>
  <c r="AH6" i="1" s="1"/>
  <c r="S6" i="1"/>
  <c r="AK6" i="1" s="1"/>
  <c r="BL5" i="1"/>
  <c r="BK5" i="1"/>
  <c r="BJ5" i="1"/>
  <c r="BC5" i="1"/>
  <c r="BH5" i="1" s="1"/>
  <c r="BA5" i="1"/>
  <c r="AS5" i="1"/>
  <c r="AP5" i="1"/>
  <c r="AN5" i="1"/>
  <c r="AD5" i="1"/>
  <c r="AF5" i="1" s="1"/>
  <c r="AH5" i="1" s="1"/>
  <c r="S5" i="1"/>
  <c r="BL4" i="1"/>
  <c r="BK4" i="1"/>
  <c r="BJ4" i="1"/>
  <c r="BC4" i="1"/>
  <c r="BH4" i="1" s="1"/>
  <c r="BA4" i="1"/>
  <c r="AS4" i="1"/>
  <c r="AP4" i="1"/>
  <c r="AN4" i="1"/>
  <c r="AD4" i="1"/>
  <c r="AF4" i="1" s="1"/>
  <c r="AH4" i="1" s="1"/>
  <c r="S4" i="1"/>
  <c r="BL3" i="1"/>
  <c r="BK3" i="1"/>
  <c r="BJ3" i="1"/>
  <c r="BC3" i="1"/>
  <c r="BI3" i="1" s="1"/>
  <c r="BA3" i="1"/>
  <c r="AS3" i="1"/>
  <c r="AP3" i="1"/>
  <c r="AN3" i="1"/>
  <c r="AD3" i="1"/>
  <c r="AF3" i="1" s="1"/>
  <c r="AH3" i="1" s="1"/>
  <c r="S3" i="1"/>
  <c r="AK3" i="1" s="1"/>
  <c r="AL59" i="1" l="1"/>
  <c r="AL43" i="1"/>
  <c r="AL40" i="1"/>
  <c r="BM57" i="1"/>
  <c r="BI15" i="1"/>
  <c r="AL24" i="1"/>
  <c r="AT55" i="1"/>
  <c r="AT56" i="1"/>
  <c r="AL53" i="1"/>
  <c r="AL54" i="1"/>
  <c r="AL55" i="1"/>
  <c r="AT24" i="1"/>
  <c r="BM29" i="1"/>
  <c r="AL37" i="1"/>
  <c r="BM6" i="1"/>
  <c r="BH15" i="1"/>
  <c r="BH35" i="1"/>
  <c r="BI12" i="1"/>
  <c r="AT28" i="1"/>
  <c r="AT29" i="1"/>
  <c r="BM38" i="1"/>
  <c r="AT43" i="1"/>
  <c r="AU43" i="1" s="1"/>
  <c r="AT54" i="1"/>
  <c r="AT57" i="1"/>
  <c r="BM5" i="1"/>
  <c r="BM7" i="1"/>
  <c r="AT18" i="1"/>
  <c r="AT20" i="1"/>
  <c r="BM32" i="1"/>
  <c r="BM50" i="1"/>
  <c r="BM51" i="1"/>
  <c r="AL16" i="1"/>
  <c r="AT25" i="1"/>
  <c r="AL28" i="1"/>
  <c r="AL32" i="1"/>
  <c r="BM34" i="1"/>
  <c r="BM37" i="1"/>
  <c r="AT40" i="1"/>
  <c r="AU40" i="1" s="1"/>
  <c r="AT46" i="1"/>
  <c r="AT4" i="1"/>
  <c r="BH16" i="1"/>
  <c r="AL20" i="1"/>
  <c r="BM27" i="1"/>
  <c r="BI31" i="1"/>
  <c r="AT8" i="1"/>
  <c r="BI9" i="1"/>
  <c r="AT13" i="1"/>
  <c r="BI16" i="1"/>
  <c r="AT22" i="1"/>
  <c r="AL26" i="1"/>
  <c r="AT27" i="1"/>
  <c r="BH27" i="1"/>
  <c r="AT30" i="1"/>
  <c r="BM33" i="1"/>
  <c r="AT36" i="1"/>
  <c r="AT37" i="1"/>
  <c r="BH45" i="1"/>
  <c r="BM45" i="1"/>
  <c r="BM46" i="1"/>
  <c r="AL49" i="1"/>
  <c r="AT52" i="1"/>
  <c r="AT53" i="1"/>
  <c r="AU53" i="1" s="1"/>
  <c r="AV53" i="1" s="1"/>
  <c r="AL56" i="1"/>
  <c r="AU56" i="1" s="1"/>
  <c r="AV56" i="1" s="1"/>
  <c r="BH3" i="1"/>
  <c r="AL3" i="1"/>
  <c r="BM9" i="1"/>
  <c r="BH12" i="1"/>
  <c r="BM12" i="1"/>
  <c r="BM13" i="1"/>
  <c r="BH14" i="1"/>
  <c r="AL18" i="1"/>
  <c r="AU18" i="1" s="1"/>
  <c r="AV18" i="1" s="1"/>
  <c r="BI21" i="1"/>
  <c r="BM22" i="1"/>
  <c r="BM25" i="1"/>
  <c r="AT26" i="1"/>
  <c r="BI29" i="1"/>
  <c r="AL30" i="1"/>
  <c r="AU30" i="1" s="1"/>
  <c r="BG30" i="1" s="1"/>
  <c r="AT32" i="1"/>
  <c r="AT33" i="1"/>
  <c r="BH38" i="1"/>
  <c r="BH39" i="1"/>
  <c r="BM41" i="1"/>
  <c r="BM43" i="1"/>
  <c r="AT44" i="1"/>
  <c r="BM44" i="1"/>
  <c r="BI45" i="1"/>
  <c r="AT48" i="1"/>
  <c r="AT49" i="1"/>
  <c r="AU49" i="1" s="1"/>
  <c r="AV49" i="1" s="1"/>
  <c r="AL57" i="1"/>
  <c r="AU55" i="1"/>
  <c r="BG55" i="1" s="1"/>
  <c r="BM3" i="1"/>
  <c r="AT6" i="1"/>
  <c r="AL8" i="1"/>
  <c r="AU8" i="1" s="1"/>
  <c r="AV8" i="1" s="1"/>
  <c r="AT9" i="1"/>
  <c r="BH11" i="1"/>
  <c r="AL13" i="1"/>
  <c r="BI14" i="1"/>
  <c r="AT17" i="1"/>
  <c r="BH17" i="1"/>
  <c r="BM17" i="1"/>
  <c r="AT19" i="1"/>
  <c r="BH19" i="1"/>
  <c r="BM19" i="1"/>
  <c r="AL22" i="1"/>
  <c r="AT23" i="1"/>
  <c r="BH23" i="1"/>
  <c r="BM23" i="1"/>
  <c r="BI25" i="1"/>
  <c r="BI27" i="1"/>
  <c r="BM28" i="1"/>
  <c r="BH30" i="1"/>
  <c r="BM30" i="1"/>
  <c r="AT31" i="1"/>
  <c r="BM31" i="1"/>
  <c r="AT35" i="1"/>
  <c r="BM36" i="1"/>
  <c r="AT39" i="1"/>
  <c r="BI41" i="1"/>
  <c r="AT42" i="1"/>
  <c r="BM42" i="1"/>
  <c r="AL46" i="1"/>
  <c r="BM48" i="1"/>
  <c r="AL50" i="1"/>
  <c r="AT50" i="1"/>
  <c r="AL52" i="1"/>
  <c r="BM54" i="1"/>
  <c r="BM58" i="1"/>
  <c r="AT15" i="1"/>
  <c r="AT16" i="1"/>
  <c r="BM16" i="1"/>
  <c r="BI17" i="1"/>
  <c r="BM18" i="1"/>
  <c r="AT21" i="1"/>
  <c r="BM21" i="1"/>
  <c r="BI23" i="1"/>
  <c r="BM24" i="1"/>
  <c r="BM26" i="1"/>
  <c r="BI30" i="1"/>
  <c r="BH31" i="1"/>
  <c r="BI33" i="1"/>
  <c r="AT34" i="1"/>
  <c r="AL36" i="1"/>
  <c r="AU36" i="1" s="1"/>
  <c r="AV36" i="1" s="1"/>
  <c r="AT41" i="1"/>
  <c r="AT47" i="1"/>
  <c r="BH47" i="1"/>
  <c r="BM52" i="1"/>
  <c r="AT58" i="1"/>
  <c r="AU58" i="1" s="1"/>
  <c r="AV58" i="1" s="1"/>
  <c r="AT59" i="1"/>
  <c r="AU59" i="1" s="1"/>
  <c r="AT3" i="1"/>
  <c r="BM4" i="1"/>
  <c r="AT5" i="1"/>
  <c r="AT7" i="1"/>
  <c r="AT10" i="1"/>
  <c r="AT12" i="1"/>
  <c r="AT14" i="1"/>
  <c r="BM14" i="1"/>
  <c r="AL15" i="1"/>
  <c r="BM20" i="1"/>
  <c r="AL31" i="1"/>
  <c r="AL33" i="1"/>
  <c r="AL34" i="1"/>
  <c r="AL35" i="1"/>
  <c r="AU35" i="1" s="1"/>
  <c r="BG35" i="1" s="1"/>
  <c r="BM35" i="1"/>
  <c r="AL39" i="1"/>
  <c r="BM40" i="1"/>
  <c r="AT45" i="1"/>
  <c r="BM47" i="1"/>
  <c r="BM53" i="1"/>
  <c r="BM55" i="1"/>
  <c r="AK5" i="1"/>
  <c r="AL5" i="1" s="1"/>
  <c r="AU5" i="1" s="1"/>
  <c r="AK7" i="1"/>
  <c r="AL7" i="1" s="1"/>
  <c r="BI28" i="1"/>
  <c r="BH28" i="1"/>
  <c r="AK4" i="1"/>
  <c r="AL4" i="1" s="1"/>
  <c r="AL6" i="1"/>
  <c r="AU6" i="1" s="1"/>
  <c r="BM8" i="1"/>
  <c r="AL9" i="1"/>
  <c r="BM10" i="1"/>
  <c r="AT11" i="1"/>
  <c r="BM11" i="1"/>
  <c r="BM15" i="1"/>
  <c r="BI26" i="1"/>
  <c r="BH26" i="1"/>
  <c r="AL29" i="1"/>
  <c r="BH37" i="1"/>
  <c r="BI37" i="1"/>
  <c r="BI13" i="1"/>
  <c r="BH13" i="1"/>
  <c r="BI18" i="1"/>
  <c r="BH18" i="1"/>
  <c r="BI20" i="1"/>
  <c r="BH20" i="1"/>
  <c r="BI22" i="1"/>
  <c r="BH22" i="1"/>
  <c r="BI24" i="1"/>
  <c r="BH24" i="1"/>
  <c r="BI32" i="1"/>
  <c r="BH32" i="1"/>
  <c r="AV55" i="1"/>
  <c r="AK44" i="1"/>
  <c r="AL44" i="1" s="1"/>
  <c r="BH10" i="1"/>
  <c r="AK11" i="1"/>
  <c r="AL11" i="1" s="1"/>
  <c r="BI11" i="1"/>
  <c r="AK12" i="1"/>
  <c r="AL12" i="1" s="1"/>
  <c r="AK17" i="1"/>
  <c r="AL17" i="1" s="1"/>
  <c r="AK19" i="1"/>
  <c r="AL19" i="1" s="1"/>
  <c r="AK21" i="1"/>
  <c r="AL21" i="1" s="1"/>
  <c r="AK23" i="1"/>
  <c r="AL23" i="1" s="1"/>
  <c r="AK25" i="1"/>
  <c r="AL25" i="1" s="1"/>
  <c r="AU25" i="1" s="1"/>
  <c r="AK27" i="1"/>
  <c r="AL27" i="1" s="1"/>
  <c r="AU27" i="1" s="1"/>
  <c r="BI48" i="1"/>
  <c r="BH48" i="1"/>
  <c r="BI49" i="1"/>
  <c r="BH49" i="1"/>
  <c r="AK10" i="1"/>
  <c r="AL10" i="1" s="1"/>
  <c r="AU10" i="1" s="1"/>
  <c r="BI10" i="1"/>
  <c r="AK14" i="1"/>
  <c r="AL14" i="1" s="1"/>
  <c r="AU14" i="1" s="1"/>
  <c r="BI36" i="1"/>
  <c r="BH36" i="1"/>
  <c r="BI40" i="1"/>
  <c r="BH40" i="1"/>
  <c r="AL48" i="1"/>
  <c r="AT38" i="1"/>
  <c r="BM39" i="1"/>
  <c r="AL41" i="1"/>
  <c r="AU41" i="1" s="1"/>
  <c r="BI46" i="1"/>
  <c r="BH46" i="1"/>
  <c r="AK45" i="1"/>
  <c r="AL45" i="1" s="1"/>
  <c r="AK47" i="1"/>
  <c r="AL47" i="1" s="1"/>
  <c r="BI35" i="1"/>
  <c r="AK38" i="1"/>
  <c r="AL38" i="1" s="1"/>
  <c r="BI38" i="1"/>
  <c r="BI39" i="1"/>
  <c r="AK42" i="1"/>
  <c r="AL42" i="1" s="1"/>
  <c r="AU42" i="1" s="1"/>
  <c r="AK51" i="1"/>
  <c r="AL51" i="1" s="1"/>
  <c r="BM59" i="1"/>
  <c r="BM49" i="1"/>
  <c r="AT51" i="1"/>
  <c r="BM56" i="1"/>
  <c r="AU26" i="1" l="1"/>
  <c r="AV26" i="1" s="1"/>
  <c r="AU24" i="1"/>
  <c r="AV24" i="1" s="1"/>
  <c r="AU31" i="1"/>
  <c r="AV31" i="1" s="1"/>
  <c r="AU39" i="1"/>
  <c r="AU17" i="1"/>
  <c r="AU33" i="1"/>
  <c r="AU4" i="1"/>
  <c r="AV4" i="1" s="1"/>
  <c r="AU57" i="1"/>
  <c r="AV57" i="1" s="1"/>
  <c r="BG43" i="1"/>
  <c r="AV43" i="1"/>
  <c r="AV30" i="1"/>
  <c r="AU37" i="1"/>
  <c r="BG37" i="1" s="1"/>
  <c r="BG36" i="1"/>
  <c r="AU54" i="1"/>
  <c r="BG54" i="1" s="1"/>
  <c r="AU28" i="1"/>
  <c r="BG28" i="1" s="1"/>
  <c r="AU44" i="1"/>
  <c r="BG44" i="1" s="1"/>
  <c r="AU3" i="1"/>
  <c r="AU22" i="1"/>
  <c r="AV22" i="1" s="1"/>
  <c r="AU47" i="1"/>
  <c r="BG47" i="1" s="1"/>
  <c r="AU52" i="1"/>
  <c r="AU46" i="1"/>
  <c r="AU32" i="1"/>
  <c r="BG32" i="1" s="1"/>
  <c r="BG40" i="1"/>
  <c r="AV40" i="1"/>
  <c r="BG26" i="1"/>
  <c r="AU50" i="1"/>
  <c r="BG50" i="1" s="1"/>
  <c r="AU13" i="1"/>
  <c r="AU20" i="1"/>
  <c r="AU45" i="1"/>
  <c r="AU16" i="1"/>
  <c r="AV16" i="1" s="1"/>
  <c r="AU29" i="1"/>
  <c r="BG29" i="1" s="1"/>
  <c r="BG56" i="1"/>
  <c r="BG49" i="1"/>
  <c r="BG18" i="1"/>
  <c r="AU12" i="1"/>
  <c r="BG12" i="1" s="1"/>
  <c r="BG8" i="1"/>
  <c r="AU34" i="1"/>
  <c r="AU48" i="1"/>
  <c r="BG48" i="1" s="1"/>
  <c r="AU21" i="1"/>
  <c r="BG21" i="1" s="1"/>
  <c r="BG53" i="1"/>
  <c r="BG31" i="1"/>
  <c r="AV59" i="1"/>
  <c r="BG59" i="1"/>
  <c r="AU19" i="1"/>
  <c r="AV19" i="1" s="1"/>
  <c r="AU11" i="1"/>
  <c r="BG11" i="1" s="1"/>
  <c r="AV35" i="1"/>
  <c r="BG58" i="1"/>
  <c r="AU9" i="1"/>
  <c r="BG9" i="1" s="1"/>
  <c r="BG57" i="1"/>
  <c r="AU38" i="1"/>
  <c r="AV38" i="1" s="1"/>
  <c r="AU23" i="1"/>
  <c r="BG23" i="1" s="1"/>
  <c r="AU7" i="1"/>
  <c r="BG7" i="1" s="1"/>
  <c r="AU15" i="1"/>
  <c r="AV14" i="1"/>
  <c r="BG14" i="1"/>
  <c r="BG5" i="1"/>
  <c r="AV5" i="1"/>
  <c r="BG45" i="1"/>
  <c r="AV45" i="1"/>
  <c r="BG27" i="1"/>
  <c r="AV27" i="1"/>
  <c r="BG19" i="1"/>
  <c r="AV44" i="1"/>
  <c r="AV10" i="1"/>
  <c r="BG10" i="1"/>
  <c r="BG17" i="1"/>
  <c r="AV17" i="1"/>
  <c r="BG42" i="1"/>
  <c r="AV42" i="1"/>
  <c r="AV29" i="1"/>
  <c r="BG25" i="1"/>
  <c r="AV25" i="1"/>
  <c r="AV41" i="1"/>
  <c r="BG41" i="1"/>
  <c r="BG6" i="1"/>
  <c r="AV6" i="1"/>
  <c r="AU51" i="1"/>
  <c r="AV47" i="1"/>
  <c r="AV3" i="1"/>
  <c r="BG3" i="1"/>
  <c r="AV9" i="1" l="1"/>
  <c r="BG24" i="1"/>
  <c r="BG4" i="1"/>
  <c r="AV54" i="1"/>
  <c r="AV39" i="1"/>
  <c r="BG39" i="1"/>
  <c r="AV37" i="1"/>
  <c r="AV32" i="1"/>
  <c r="BG33" i="1"/>
  <c r="AV33" i="1"/>
  <c r="BG22" i="1"/>
  <c r="AV28" i="1"/>
  <c r="AV48" i="1"/>
  <c r="AV12" i="1"/>
  <c r="AV11" i="1"/>
  <c r="AV46" i="1"/>
  <c r="BG46" i="1"/>
  <c r="AV52" i="1"/>
  <c r="BG52" i="1"/>
  <c r="AV20" i="1"/>
  <c r="BG20" i="1"/>
  <c r="AV50" i="1"/>
  <c r="BG16" i="1"/>
  <c r="AV13" i="1"/>
  <c r="BG13" i="1"/>
  <c r="AV21" i="1"/>
  <c r="AV23" i="1"/>
  <c r="BG38" i="1"/>
  <c r="BG34" i="1"/>
  <c r="AV34" i="1"/>
  <c r="AV7" i="1"/>
  <c r="BG15" i="1"/>
  <c r="AV15" i="1"/>
  <c r="BG51" i="1"/>
  <c r="AV51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BA2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I2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N2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<sst xmlns="http://schemas.openxmlformats.org/spreadsheetml/2006/main" count="1009" uniqueCount="314">
  <si>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</si>
  <si>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</si>
  <si>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</si>
  <si>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</si>
  <si>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</si>
  <si>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</si>
  <si>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</si>
  <si>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</si>
  <si>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</si>
  <si>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</si>
  <si>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</si>
  <si>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</si>
  <si>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</si>
  <si>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</si>
  <si>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</si>
  <si>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</si>
  <si>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</si>
  <si>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</si>
  <si>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</si>
  <si>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</si>
  <si>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</si>
  <si>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</si>
  <si>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</si>
  <si>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</si>
  <si>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</si>
  <si>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</si>
  <si>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</si>
  <si>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</si>
  <si>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</si>
  <si>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</si>
  <si>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</si>
  <si>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</si>
  <si>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</si>
  <si>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</si>
  <si>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</si>
  <si>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</si>
  <si>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</si>
  <si>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</si>
  <si>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</si>
  <si>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</si>
  <si>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</si>
  <si>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</si>
  <si>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</si>
  <si>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</si>
  <si>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</si>
  <si>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</si>
  <si>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</si>
  <si>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</si>
  <si>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</si>
  <si>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</si>
  <si>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</si>
  <si>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</si>
  <si>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Total QTY</t>
  </si>
  <si>
    <t>May POE QTY</t>
  </si>
  <si>
    <t>June POE QTY</t>
  </si>
  <si>
    <t>July POE QTY</t>
  </si>
  <si>
    <t>Total Cost</t>
  </si>
  <si>
    <t>Total Sales</t>
  </si>
  <si>
    <t>Retailer Selling Price Total</t>
  </si>
  <si>
    <t>May POE CBM</t>
  </si>
  <si>
    <t>June POE CBM</t>
  </si>
  <si>
    <t>July POE CBM</t>
  </si>
  <si>
    <t>TOTAL CBM (May, June, July)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</si>
  <si>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</si>
  <si>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</si>
  <si>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</si>
  <si>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</si>
  <si>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</si>
  <si>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</si>
  <si>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</si>
  <si>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Laura Ashley 5%</t>
  </si>
  <si>
    <t>Bath Accessories</t>
  </si>
  <si>
    <t>3 Pc Set-soft touch</t>
  </si>
  <si>
    <t>stoneware 1 Lotion Pump + 1 Tumbler + 1 Tray</t>
    <phoneticPr fontId="12" type="noConversion"/>
  </si>
  <si>
    <t>Ceramic 3pc Bath Set</t>
  </si>
  <si>
    <t>stoneware, rubber finish</t>
  </si>
  <si>
    <t>LP: 2.84x2.84x5.5
Tumbler: 2.84x2.84x4.23
Tray: 6x3x0.8</t>
  </si>
  <si>
    <t>LA SKYWAY</t>
  </si>
  <si>
    <t>LA71-0450</t>
  </si>
  <si>
    <t>Set</t>
  </si>
  <si>
    <t>Normal</t>
  </si>
  <si>
    <t>8424.89.9000</t>
  </si>
  <si>
    <t>Yantian,China</t>
  </si>
  <si>
    <t>China</t>
  </si>
  <si>
    <t>S-CZYY</t>
  </si>
  <si>
    <t>LA PK DOGWOOD</t>
  </si>
  <si>
    <t>LA71-0451</t>
  </si>
  <si>
    <t>LS TENDER GRNS</t>
  </si>
  <si>
    <t>LA71-0452</t>
  </si>
  <si>
    <t xml:space="preserve">N Natori </t>
  </si>
  <si>
    <t>N Natori 5%</t>
  </si>
  <si>
    <t>stoneware 1 Lotion Pump + 1 Tumbler + 1 Tray</t>
    <phoneticPr fontId="12" type="noConversion"/>
  </si>
  <si>
    <t>MOONBEAM</t>
  </si>
  <si>
    <t>NN71-0385</t>
    <phoneticPr fontId="2" type="noConversion"/>
  </si>
  <si>
    <t>BLACK</t>
  </si>
  <si>
    <t>NN71-0386</t>
  </si>
  <si>
    <t>WHITE</t>
  </si>
  <si>
    <t>NN71-0387</t>
  </si>
  <si>
    <t>Organizer-B</t>
  </si>
  <si>
    <t>Resin Organizer-B</t>
    <phoneticPr fontId="12" type="noConversion"/>
  </si>
  <si>
    <t>Resin Organizer</t>
    <phoneticPr fontId="12" type="noConversion"/>
  </si>
  <si>
    <t>sand+PP base</t>
  </si>
  <si>
    <t>5.55X5.55X6.55"</t>
  </si>
  <si>
    <r>
      <t>NN71-038</t>
    </r>
    <r>
      <rPr>
        <sz val="11"/>
        <rFont val="Calibri"/>
        <family val="2"/>
      </rPr>
      <t>8</t>
    </r>
    <phoneticPr fontId="12" type="noConversion"/>
  </si>
  <si>
    <t>Piece</t>
  </si>
  <si>
    <t>3926.10.0000</t>
    <phoneticPr fontId="12" type="noConversion"/>
  </si>
  <si>
    <t>YANTIAN</t>
  </si>
  <si>
    <t>S-DGDH</t>
  </si>
  <si>
    <t>Resin Organizer-B</t>
    <phoneticPr fontId="12" type="noConversion"/>
  </si>
  <si>
    <t>Resin Organizer</t>
  </si>
  <si>
    <r>
      <t>NN71-0389</t>
    </r>
    <r>
      <rPr>
        <sz val="11"/>
        <rFont val="Calibri"/>
        <family val="2"/>
      </rPr>
      <t/>
    </r>
  </si>
  <si>
    <t>3926.10.0000</t>
  </si>
  <si>
    <r>
      <t>NN71-0390</t>
    </r>
    <r>
      <rPr>
        <sz val="11"/>
        <rFont val="Calibri"/>
        <family val="2"/>
      </rPr>
      <t/>
    </r>
  </si>
  <si>
    <t>Organizer-F</t>
  </si>
  <si>
    <t>Resin Organizer-F</t>
    <phoneticPr fontId="12" type="noConversion"/>
  </si>
  <si>
    <t>Resin Organizer</t>
    <phoneticPr fontId="12" type="noConversion"/>
  </si>
  <si>
    <t>6x6x5.5"</t>
  </si>
  <si>
    <t>CASH BLUE</t>
  </si>
  <si>
    <t>LA71-0453</t>
    <phoneticPr fontId="12" type="noConversion"/>
  </si>
  <si>
    <t>Resin Organizer-F</t>
    <phoneticPr fontId="12" type="noConversion"/>
  </si>
  <si>
    <t>FOG GREEN</t>
  </si>
  <si>
    <t>LA71-0454</t>
  </si>
  <si>
    <t>Resin Organizer-F</t>
    <phoneticPr fontId="12" type="noConversion"/>
  </si>
  <si>
    <t>PEACH WHIP</t>
  </si>
  <si>
    <t>LA71-0455</t>
  </si>
  <si>
    <t>BATH ACCESSORIES</t>
    <phoneticPr fontId="12" type="noConversion"/>
  </si>
  <si>
    <t xml:space="preserve">Opal Iridescent Bath Accessories
</t>
  </si>
  <si>
    <t>glass Taller lotion dispenser,plastic shiny golden color pump head</t>
  </si>
  <si>
    <t>lotion dispenser</t>
  </si>
  <si>
    <t>glass</t>
  </si>
  <si>
    <t>3.1x3.1x7.6"</t>
  </si>
  <si>
    <t>as photo</t>
  </si>
  <si>
    <t>LA71-0456</t>
    <phoneticPr fontId="12" type="noConversion"/>
  </si>
  <si>
    <t>Yantian</t>
  </si>
  <si>
    <t>Aspire</t>
  </si>
  <si>
    <t>glass Shorter lotion dispenser,plastic shiny golden color pump head</t>
  </si>
  <si>
    <t>3.9x3.9x5.5"(10x10x14cm)</t>
  </si>
  <si>
    <t>LA71-0457</t>
  </si>
  <si>
    <t>8424.89.9000</t>
    <phoneticPr fontId="0" type="noConversion"/>
  </si>
  <si>
    <t>Blue</t>
  </si>
  <si>
    <t>BATH ACCESSORIES</t>
    <phoneticPr fontId="12" type="noConversion"/>
  </si>
  <si>
    <t>Glass Bath Accessories</t>
  </si>
  <si>
    <t>glass Lotion dispenser,plastic chromed pump head</t>
  </si>
  <si>
    <t>2.8x2.8x8"(7.2x7.2x20.3cm)</t>
  </si>
  <si>
    <t>LA71-0458</t>
    <phoneticPr fontId="12" type="noConversion"/>
  </si>
  <si>
    <t>BATH ACCESSORIES</t>
    <phoneticPr fontId="12" type="noConversion"/>
  </si>
  <si>
    <t>glass Toothbrush Holder, chromed cover</t>
  </si>
  <si>
    <t>tooth brush holder</t>
  </si>
  <si>
    <t>2.9x2.9x4.2"(7.4x7.4x10.8cm)</t>
  </si>
  <si>
    <t>LA71-0459</t>
  </si>
  <si>
    <t>7013.99.5010</t>
  </si>
  <si>
    <t>glass Tumbler</t>
  </si>
  <si>
    <t xml:space="preserve">tumbler </t>
  </si>
  <si>
    <t>LA71-0460</t>
  </si>
  <si>
    <t>glass Soap Dish</t>
  </si>
  <si>
    <t>soap dish</t>
  </si>
  <si>
    <t>4.7x4.7x0.9</t>
  </si>
  <si>
    <t>LA71-0461</t>
  </si>
  <si>
    <t xml:space="preserve">glass Cotton jar </t>
  </si>
  <si>
    <t>cotton jar</t>
  </si>
  <si>
    <t>3.6x3.6x4"(9.2x9.2x10.4cm)</t>
  </si>
  <si>
    <t>LA71-0462</t>
  </si>
  <si>
    <t>glass Tray</t>
  </si>
  <si>
    <t>tray</t>
  </si>
  <si>
    <t>10.5x5.9x0.7</t>
  </si>
  <si>
    <t>LA71-0463</t>
  </si>
  <si>
    <t>7013.99.8090</t>
  </si>
  <si>
    <t>Bath Hardware</t>
  </si>
  <si>
    <r>
      <t xml:space="preserve">2 Tier Rounded Tray 
</t>
    </r>
    <r>
      <rPr>
        <b/>
        <sz val="11"/>
        <rFont val="Calibri"/>
        <family val="2"/>
      </rPr>
      <t>Pattern 1</t>
    </r>
  </si>
  <si>
    <t xml:space="preserve">2 Tier iron Rounded Vanity Tray with Bows Mirror
</t>
    <phoneticPr fontId="12" type="noConversion"/>
  </si>
  <si>
    <t>Iron+glass</t>
  </si>
  <si>
    <t>9.06*9.84*12.2"</t>
  </si>
  <si>
    <t>LA76-0464</t>
    <phoneticPr fontId="12" type="noConversion"/>
  </si>
  <si>
    <t>9403.20.0090</t>
  </si>
  <si>
    <t>S-JMHS</t>
  </si>
  <si>
    <r>
      <t xml:space="preserve">2 Tier Rounded Tray 
</t>
    </r>
    <r>
      <rPr>
        <b/>
        <sz val="11"/>
        <rFont val="Calibri"/>
        <family val="2"/>
      </rPr>
      <t>Pattern 2</t>
    </r>
  </si>
  <si>
    <t xml:space="preserve">2 Tier iron Rounded Vanity Tray with Bows Mirror
</t>
    <phoneticPr fontId="12" type="noConversion"/>
  </si>
  <si>
    <t>LA76-0465</t>
  </si>
  <si>
    <r>
      <t xml:space="preserve">2 Tier Rounded Tray 
</t>
    </r>
    <r>
      <rPr>
        <b/>
        <sz val="11"/>
        <rFont val="Calibri"/>
        <family val="2"/>
      </rPr>
      <t>Pattern 3</t>
    </r>
  </si>
  <si>
    <t>LA76-0466</t>
  </si>
  <si>
    <r>
      <t xml:space="preserve">2 Tier Corner Tray
</t>
    </r>
    <r>
      <rPr>
        <b/>
        <sz val="11"/>
        <rFont val="Calibri"/>
        <family val="2"/>
      </rPr>
      <t>Pattern 1</t>
    </r>
  </si>
  <si>
    <t>2 Tier iron Corner Vanity Tray with Bows Mirror</t>
    <phoneticPr fontId="12" type="noConversion"/>
  </si>
  <si>
    <t>Iron+Mirror
Electroplated
Weight: 0.95KG</t>
  </si>
  <si>
    <t>32*10.24*12.6"</t>
  </si>
  <si>
    <t>LA76-0467</t>
  </si>
  <si>
    <r>
      <t xml:space="preserve">2 Tier Corner Tray
</t>
    </r>
    <r>
      <rPr>
        <b/>
        <sz val="11"/>
        <rFont val="Calibri"/>
        <family val="2"/>
      </rPr>
      <t>Pattern 2</t>
    </r>
  </si>
  <si>
    <t>2 Tier iron Corner Vanity Tray with Bows Mirror</t>
    <phoneticPr fontId="12" type="noConversion"/>
  </si>
  <si>
    <t>LA76-0468</t>
  </si>
  <si>
    <r>
      <t xml:space="preserve">2 Tier Corner Tray
</t>
    </r>
    <r>
      <rPr>
        <b/>
        <sz val="11"/>
        <rFont val="Calibri"/>
        <family val="2"/>
      </rPr>
      <t>Pattern 3</t>
    </r>
  </si>
  <si>
    <t>LA76-0469</t>
  </si>
  <si>
    <t>Natori</t>
  </si>
  <si>
    <t>Natori 7%</t>
  </si>
  <si>
    <t>3 Tier SPA TOWER</t>
  </si>
  <si>
    <t>Iron 3 Tier SPA Tower</t>
    <phoneticPr fontId="12" type="noConversion"/>
  </si>
  <si>
    <t>3 Tier SPA Tower</t>
  </si>
  <si>
    <t>Iron 
Powder Coating
Weight: 2.50 KG</t>
  </si>
  <si>
    <t>11*11*30"</t>
  </si>
  <si>
    <t xml:space="preserve"> WHITE</t>
  </si>
  <si>
    <t>NA76-3512</t>
    <phoneticPr fontId="12" type="noConversion"/>
  </si>
  <si>
    <t>7324.90.0000</t>
  </si>
  <si>
    <t>4 Tier SPA Tower</t>
  </si>
  <si>
    <t xml:space="preserve"> BLACK</t>
  </si>
  <si>
    <t>NA76-3513</t>
  </si>
  <si>
    <t>5 Tier SPA Tower</t>
  </si>
  <si>
    <t xml:space="preserve">TAUPE       </t>
  </si>
  <si>
    <t>NA76-3514</t>
  </si>
  <si>
    <t>bamboo shelf</t>
  </si>
  <si>
    <t>bamboo mat</t>
  </si>
  <si>
    <t>bamboo</t>
  </si>
  <si>
    <t>30.5x9x9"</t>
  </si>
  <si>
    <t>AS Image</t>
  </si>
  <si>
    <t>LA76-0470</t>
    <phoneticPr fontId="12" type="noConversion"/>
  </si>
  <si>
    <t>9403.82.0015</t>
    <phoneticPr fontId="0" type="noConversion"/>
  </si>
  <si>
    <t>FUZHOU</t>
  </si>
  <si>
    <t>Longhui</t>
  </si>
  <si>
    <t>12.8x6.1x13.75"</t>
  </si>
  <si>
    <t>LA76-0471</t>
  </si>
  <si>
    <t>CHINA</t>
  </si>
  <si>
    <t>longhui</t>
  </si>
  <si>
    <t xml:space="preserve"> 30”(H)x9.5”(W)x10.5”(D)</t>
  </si>
  <si>
    <t>LA76-0472</t>
  </si>
  <si>
    <t>9403.82.0015</t>
    <phoneticPr fontId="0" type="noConversion"/>
  </si>
  <si>
    <t>3924.90.5650</t>
  </si>
  <si>
    <t>N Natori</t>
  </si>
  <si>
    <t>plastic shower caddy</t>
  </si>
  <si>
    <t>TPR+PP</t>
  </si>
  <si>
    <t>12x3.5x20.6/34.6"(30.6x9x52.5/88cm)</t>
  </si>
  <si>
    <t>White</t>
  </si>
  <si>
    <t>NN76-0391</t>
    <phoneticPr fontId="12" type="noConversion"/>
  </si>
  <si>
    <t xml:space="preserve">Black </t>
  </si>
  <si>
    <t>NN76-0392</t>
  </si>
  <si>
    <t>Grey</t>
  </si>
  <si>
    <t>NN76-0393</t>
  </si>
  <si>
    <r>
      <rPr>
        <sz val="12"/>
        <rFont val="Calibri"/>
        <family val="2"/>
      </rPr>
      <t xml:space="preserve"> Round Wire D5MM</t>
    </r>
    <r>
      <rPr>
        <sz val="12"/>
        <rFont val="宋体"/>
        <family val="3"/>
        <charset val="134"/>
      </rPr>
      <t>；</t>
    </r>
    <r>
      <rPr>
        <sz val="12"/>
        <rFont val="Calibri"/>
        <family val="2"/>
      </rPr>
      <t>Iron+PET</t>
    </r>
  </si>
  <si>
    <t>11.81*5.78*28.74</t>
  </si>
  <si>
    <t>NN76-0394</t>
  </si>
  <si>
    <t>S-JMLD</t>
  </si>
  <si>
    <t>2 Tier Iron Oval Countertop with Printed Glass</t>
    <phoneticPr fontId="12" type="noConversion"/>
  </si>
  <si>
    <t>12"x6.69"x12.6”</t>
  </si>
  <si>
    <r>
      <rPr>
        <sz val="12"/>
        <color rgb="FFFF0000"/>
        <rFont val="Calibri"/>
        <family val="2"/>
      </rPr>
      <t>gold</t>
    </r>
    <r>
      <rPr>
        <sz val="12"/>
        <rFont val="Calibri"/>
        <family val="2"/>
      </rPr>
      <t xml:space="preserve"> plating</t>
    </r>
  </si>
  <si>
    <t>LA76-0473</t>
    <phoneticPr fontId="12" type="noConversion"/>
  </si>
  <si>
    <t>S-JMJGY</t>
  </si>
  <si>
    <r>
      <rPr>
        <sz val="12"/>
        <color rgb="FFFF0000"/>
        <rFont val="Calibri"/>
        <family val="2"/>
      </rPr>
      <t>chrome</t>
    </r>
    <r>
      <rPr>
        <sz val="12"/>
        <rFont val="Calibri"/>
        <family val="2"/>
      </rPr>
      <t xml:space="preserve"> plating</t>
    </r>
  </si>
  <si>
    <t>LA76-0474</t>
  </si>
  <si>
    <t>2 Tier Iron Oval Countertop with Printed Glass</t>
    <phoneticPr fontId="12" type="noConversion"/>
  </si>
  <si>
    <r>
      <rPr>
        <sz val="12"/>
        <color rgb="FFFF0000"/>
        <rFont val="Calibri"/>
        <family val="2"/>
      </rPr>
      <t>black</t>
    </r>
    <r>
      <rPr>
        <sz val="12"/>
        <rFont val="Calibri"/>
        <family val="2"/>
      </rPr>
      <t xml:space="preserve"> powder coating</t>
    </r>
  </si>
  <si>
    <t>LA76-0475</t>
  </si>
  <si>
    <t>plastic 3 hole ORG</t>
  </si>
  <si>
    <t>100%Polystyrene</t>
  </si>
  <si>
    <t>7.09*2.75*3.78</t>
  </si>
  <si>
    <t>LA71-0476</t>
  </si>
  <si>
    <t>N-NBBT</t>
  </si>
  <si>
    <t>spinner</t>
  </si>
  <si>
    <t xml:space="preserve"> 5.98*5.98*4.29</t>
  </si>
  <si>
    <t>LA71-0477</t>
  </si>
  <si>
    <t>large spinner</t>
  </si>
  <si>
    <t>9.09*9.09*5.12</t>
  </si>
  <si>
    <t>LA71-0478</t>
  </si>
  <si>
    <t xml:space="preserve">Materials :Stainless Steel and Silione  </t>
  </si>
  <si>
    <t>9.84 * 6.10</t>
  </si>
  <si>
    <t>LA71-0479</t>
  </si>
  <si>
    <t>9603.90.8050</t>
  </si>
  <si>
    <t>LA71-0480</t>
  </si>
  <si>
    <t xml:space="preserve">water squeegee with Thick handle </t>
  </si>
  <si>
    <t>LA BLUE</t>
  </si>
  <si>
    <t>LA71-0481</t>
  </si>
  <si>
    <t>water squeegee with Thick handle</t>
  </si>
  <si>
    <t>LA GREEN</t>
  </si>
  <si>
    <t>LA71-0482</t>
  </si>
  <si>
    <t>LA PINK</t>
  </si>
  <si>
    <t>LA71-0483</t>
  </si>
  <si>
    <t>BATH ACCESSORIES</t>
    <phoneticPr fontId="12" type="noConversion"/>
  </si>
  <si>
    <t xml:space="preserve">water squeegee with Bamboo handle </t>
  </si>
  <si>
    <t>9.84*9.84</t>
  </si>
  <si>
    <t xml:space="preserve">White </t>
  </si>
  <si>
    <t>NA71-3515</t>
    <phoneticPr fontId="12" type="noConversion"/>
  </si>
  <si>
    <t>NA71-3516</t>
  </si>
  <si>
    <t>BATH ACCESSORIES</t>
    <phoneticPr fontId="12" type="noConversion"/>
  </si>
  <si>
    <t>Taupe</t>
  </si>
  <si>
    <t>NA71-3517</t>
  </si>
  <si>
    <t xml:space="preserve">Materials : zinc alloy /Stainless Steel and Silione  </t>
  </si>
  <si>
    <t>NA71-3518</t>
  </si>
  <si>
    <t>NA71-3519</t>
  </si>
  <si>
    <t xml:space="preserve">TAUPE </t>
  </si>
  <si>
    <t>NA71-3520</t>
  </si>
  <si>
    <t>BATH ACCESSORIES</t>
    <phoneticPr fontId="12" type="noConversion"/>
  </si>
  <si>
    <t xml:space="preserve">Materials : zinc alloy Stainless Steel and Silione  </t>
  </si>
  <si>
    <t>NA71-3521</t>
  </si>
  <si>
    <t>NA71-3522</t>
  </si>
  <si>
    <t>NA71-3523</t>
  </si>
  <si>
    <t>Larah Ashley</t>
  </si>
  <si>
    <t>2 Tier Iron Scallop Round Countertop with Solid Metal Base</t>
    <phoneticPr fontId="12" type="noConversion"/>
  </si>
  <si>
    <t>Iron</t>
  </si>
  <si>
    <r>
      <t>10.63”x9.84”x15.75”( 27x25x40cm),</t>
    </r>
    <r>
      <rPr>
        <sz val="12"/>
        <color rgb="FFFF0000"/>
        <rFont val="Calibri"/>
        <family val="2"/>
      </rPr>
      <t>round shape</t>
    </r>
    <phoneticPr fontId="12" type="noConversion"/>
  </si>
  <si>
    <t>black powder coating</t>
  </si>
  <si>
    <t>LA71-0484</t>
    <phoneticPr fontId="2" type="noConversion"/>
  </si>
  <si>
    <t>2 Tier Scallop Round Countertop</t>
    <phoneticPr fontId="2" type="noConversion"/>
  </si>
  <si>
    <t>water squeegee</t>
    <phoneticPr fontId="2" type="noConversion"/>
  </si>
  <si>
    <t>water squeegee</t>
    <phoneticPr fontId="2" type="noConversion"/>
  </si>
  <si>
    <t>2 Tier Rounded Vanity Tray</t>
    <phoneticPr fontId="2" type="noConversion"/>
  </si>
  <si>
    <t>2 Tier Rounded Vanity Tray</t>
    <phoneticPr fontId="2" type="noConversion"/>
  </si>
  <si>
    <t>2 Tier Corner Vanity Tray</t>
    <phoneticPr fontId="2" type="noConversion"/>
  </si>
  <si>
    <t>2 Tier Corner Vanity Tray</t>
    <phoneticPr fontId="2" type="noConversion"/>
  </si>
  <si>
    <r>
      <t>plastic shower caddy</t>
    </r>
    <r>
      <rPr>
        <sz val="12"/>
        <rFont val="宋体"/>
        <family val="3"/>
        <charset val="134"/>
      </rPr>
      <t/>
    </r>
    <phoneticPr fontId="2" type="noConversion"/>
  </si>
  <si>
    <t>2 Tier Oval Countertop</t>
    <phoneticPr fontId="2" type="noConversion"/>
  </si>
  <si>
    <t>2 Tier Oval Countertop</t>
    <phoneticPr fontId="2" type="noConversion"/>
  </si>
  <si>
    <t xml:space="preserve">water squeegee with Thick handle (Black)  </t>
    <phoneticPr fontId="2" type="noConversion"/>
  </si>
  <si>
    <t>water squeegee with Thick handle (Black)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</si>
  <si>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</si>
  <si>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</si>
  <si>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water squeegee with Bamboo handle (Sliver)</t>
    <phoneticPr fontId="2" type="noConversion"/>
  </si>
  <si>
    <t>water squeegee with Bamboo handle (Black)</t>
    <phoneticPr fontId="2" type="noConversion"/>
  </si>
  <si>
    <t>water squeegee with Bamboo handle (Black)</t>
    <phoneticPr fontId="2" type="noConversion"/>
  </si>
  <si>
    <t>water squeegee with Bamboo handle (Black)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</si>
</sst>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* #,##0_);_(* \(#,##0\);_(* &quot;-&quot;??_);_(@_)"/>
    <numFmt numFmtId="181" formatCode="0.0%"/>
    <numFmt numFmtId="182" formatCode="0.0_ "/>
    <numFmt numFmtId="183" formatCode="0_ "/>
    <numFmt numFmtId="184" formatCode="_(* #,##0.00_);_(* \(#,##0.00\);_(* &quot;-&quot;??_);_(@_)"/>
    <numFmt numFmtId="185" formatCode="_([$$-409]* #,##0.00_);_([$$-409]* \(#,##0.00\);_([$$-409]* &quot;-&quot;??_);_(@_)"/>
    <numFmt numFmtId="186" formatCode="0.00000"/>
    <numFmt numFmtId="187" formatCode="0.0_);[Red]\(0.0\)"/>
    <numFmt numFmtId="188" formatCode="0.00_);[Red]\(0.00\)"/>
    <numFmt numFmtId="189" formatCode="0_);[Red]\(0\)"/>
    <numFmt numFmtId="190" formatCode="0.00_ "/>
    <numFmt numFmtId="191" formatCode="[$-F800]dddd\,\ mmmm\ dd\,\ yyyy"/>
    <numFmt numFmtId="192" formatCode="\$#,##0.00;\-\$#,##0.00"/>
    <numFmt numFmtId="193" formatCode="0.00;[Red]0.00"/>
  </numFmts>
  <fonts count="30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entury Gothic"/>
      <family val="2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Aptos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sz val="12"/>
      <color rgb="FFFF0000"/>
      <name val="Calibri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微软雅黑"/>
      <family val="2"/>
      <charset val="134"/>
    </font>
    <font>
      <sz val="12"/>
      <name val="Aptos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7" fillId="0" borderId="0"/>
    <xf numFmtId="0" fontId="1" fillId="0" borderId="0"/>
    <xf numFmtId="184" fontId="15" fillId="0" borderId="0" applyFont="0" applyFill="0" applyBorder="0" applyAlignment="0" applyProtection="0"/>
    <xf numFmtId="185" fontId="7" fillId="0" borderId="0"/>
    <xf numFmtId="0" fontId="1" fillId="0" borderId="0"/>
    <xf numFmtId="184" fontId="20" fillId="0" borderId="0" applyFont="0" applyFill="0" applyBorder="0" applyAlignment="0" applyProtection="0"/>
    <xf numFmtId="0" fontId="17" fillId="13" borderId="0">
      <alignment horizontal="center"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</cellStyleXfs>
  <cellXfs count="23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176" fontId="3" fillId="6" borderId="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8" fontId="8" fillId="0" borderId="3" xfId="2" applyNumberFormat="1" applyFont="1" applyBorder="1" applyAlignment="1">
      <alignment wrapText="1"/>
    </xf>
    <xf numFmtId="2" fontId="9" fillId="0" borderId="3" xfId="2" applyNumberFormat="1" applyFont="1" applyBorder="1" applyAlignment="1">
      <alignment wrapText="1"/>
    </xf>
    <xf numFmtId="1" fontId="8" fillId="0" borderId="3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0" fontId="3" fillId="3" borderId="3" xfId="0" applyNumberFormat="1" applyFont="1" applyFill="1" applyBorder="1" applyAlignment="1">
      <alignment horizontal="center" wrapText="1"/>
    </xf>
    <xf numFmtId="176" fontId="8" fillId="3" borderId="3" xfId="2" applyNumberFormat="1" applyFont="1" applyFill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6" fontId="9" fillId="0" borderId="3" xfId="2" applyNumberFormat="1" applyFont="1" applyBorder="1" applyAlignment="1">
      <alignment wrapText="1"/>
    </xf>
    <xf numFmtId="176" fontId="8" fillId="4" borderId="3" xfId="2" applyNumberFormat="1" applyFont="1" applyFill="1" applyBorder="1" applyAlignment="1">
      <alignment wrapText="1"/>
    </xf>
    <xf numFmtId="10" fontId="8" fillId="4" borderId="3" xfId="2" applyNumberFormat="1" applyFont="1" applyFill="1" applyBorder="1" applyAlignment="1">
      <alignment wrapText="1"/>
    </xf>
    <xf numFmtId="176" fontId="11" fillId="3" borderId="3" xfId="2" applyNumberFormat="1" applyFont="1" applyFill="1" applyBorder="1" applyAlignment="1">
      <alignment horizontal="center" wrapText="1"/>
    </xf>
    <xf numFmtId="176" fontId="3" fillId="4" borderId="3" xfId="0" applyNumberFormat="1" applyFont="1" applyFill="1" applyBorder="1" applyAlignment="1">
      <alignment horizontal="center" wrapText="1"/>
    </xf>
    <xf numFmtId="176" fontId="9" fillId="4" borderId="4" xfId="2" applyNumberFormat="1" applyFont="1" applyFill="1" applyBorder="1" applyAlignment="1">
      <alignment wrapText="1"/>
    </xf>
    <xf numFmtId="0" fontId="3" fillId="7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8" borderId="5" xfId="0" applyFont="1" applyFill="1" applyBorder="1" applyAlignment="1">
      <alignment horizontal="center" wrapText="1"/>
    </xf>
    <xf numFmtId="176" fontId="8" fillId="0" borderId="6" xfId="2" applyNumberFormat="1" applyFont="1" applyBorder="1" applyAlignment="1">
      <alignment wrapText="1"/>
    </xf>
    <xf numFmtId="176" fontId="8" fillId="0" borderId="4" xfId="2" applyNumberFormat="1" applyFont="1" applyBorder="1" applyAlignment="1">
      <alignment wrapText="1"/>
    </xf>
    <xf numFmtId="0" fontId="3" fillId="8" borderId="2" xfId="0" applyFont="1" applyFill="1" applyBorder="1" applyAlignment="1">
      <alignment horizontal="center" wrapText="1"/>
    </xf>
    <xf numFmtId="2" fontId="8" fillId="0" borderId="6" xfId="2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1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Border="1"/>
    <xf numFmtId="0" fontId="1" fillId="0" borderId="8" xfId="1" applyBorder="1" applyAlignment="1">
      <alignment vertical="center" wrapText="1"/>
    </xf>
    <xf numFmtId="0" fontId="1" fillId="0" borderId="8" xfId="3" applyBorder="1" applyAlignment="1">
      <alignment vertical="center"/>
    </xf>
    <xf numFmtId="0" fontId="0" fillId="0" borderId="8" xfId="1" applyFont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7" fillId="0" borderId="8" xfId="1" applyFont="1" applyFill="1" applyBorder="1"/>
    <xf numFmtId="176" fontId="10" fillId="3" borderId="8" xfId="0" applyNumberFormat="1" applyFont="1" applyFill="1" applyBorder="1" applyAlignment="1">
      <alignment vertical="center" wrapText="1"/>
    </xf>
    <xf numFmtId="0" fontId="1" fillId="0" borderId="8" xfId="3" applyBorder="1" applyAlignment="1">
      <alignment vertical="center" wrapText="1"/>
    </xf>
    <xf numFmtId="2" fontId="0" fillId="0" borderId="9" xfId="0" applyNumberFormat="1" applyBorder="1" applyAlignment="1">
      <alignment vertical="center" wrapText="1"/>
    </xf>
    <xf numFmtId="178" fontId="0" fillId="9" borderId="8" xfId="0" applyNumberFormat="1" applyFill="1" applyBorder="1" applyAlignment="1">
      <alignment vertical="center"/>
    </xf>
    <xf numFmtId="2" fontId="0" fillId="0" borderId="8" xfId="0" applyNumberFormat="1" applyBorder="1" applyAlignment="1">
      <alignment vertical="center"/>
    </xf>
    <xf numFmtId="1" fontId="0" fillId="9" borderId="8" xfId="0" applyNumberFormat="1" applyFill="1" applyBorder="1" applyAlignment="1">
      <alignment vertical="center"/>
    </xf>
    <xf numFmtId="3" fontId="0" fillId="0" borderId="8" xfId="0" applyNumberFormat="1" applyBorder="1" applyAlignment="1">
      <alignment vertical="center"/>
    </xf>
    <xf numFmtId="176" fontId="0" fillId="9" borderId="8" xfId="0" applyNumberFormat="1" applyFill="1" applyBorder="1" applyAlignment="1">
      <alignment vertical="center" wrapText="1"/>
    </xf>
    <xf numFmtId="10" fontId="0" fillId="0" borderId="8" xfId="0" applyNumberFormat="1" applyBorder="1" applyAlignment="1">
      <alignment vertical="center" wrapText="1"/>
    </xf>
    <xf numFmtId="10" fontId="0" fillId="0" borderId="8" xfId="0" applyNumberFormat="1" applyBorder="1" applyAlignment="1">
      <alignment horizontal="center" vertical="center"/>
    </xf>
    <xf numFmtId="176" fontId="0" fillId="9" borderId="8" xfId="0" applyNumberFormat="1" applyFill="1" applyBorder="1" applyAlignment="1">
      <alignment horizontal="center" vertical="center"/>
    </xf>
    <xf numFmtId="176" fontId="0" fillId="0" borderId="8" xfId="0" applyNumberFormat="1" applyBorder="1" applyAlignment="1">
      <alignment vertical="center" wrapText="1"/>
    </xf>
    <xf numFmtId="10" fontId="0" fillId="9" borderId="8" xfId="4" applyNumberFormat="1" applyFont="1" applyFill="1" applyBorder="1" applyAlignment="1">
      <alignment vertical="center" wrapText="1"/>
    </xf>
    <xf numFmtId="176" fontId="13" fillId="3" borderId="8" xfId="0" applyNumberFormat="1" applyFont="1" applyFill="1" applyBorder="1" applyAlignment="1">
      <alignment horizontal="center" vertical="center" wrapText="1"/>
    </xf>
    <xf numFmtId="1" fontId="3" fillId="7" borderId="7" xfId="0" applyNumberFormat="1" applyFont="1" applyFill="1" applyBorder="1" applyAlignment="1">
      <alignment vertical="center" wrapText="1"/>
    </xf>
    <xf numFmtId="1" fontId="1" fillId="8" borderId="8" xfId="0" applyNumberFormat="1" applyFont="1" applyFill="1" applyBorder="1" applyAlignment="1">
      <alignment vertical="center" wrapText="1"/>
    </xf>
    <xf numFmtId="1" fontId="1" fillId="8" borderId="11" xfId="0" applyNumberFormat="1" applyFont="1" applyFill="1" applyBorder="1" applyAlignment="1">
      <alignment vertical="center" wrapText="1"/>
    </xf>
    <xf numFmtId="176" fontId="0" fillId="9" borderId="12" xfId="0" applyNumberFormat="1" applyFill="1" applyBorder="1" applyAlignment="1">
      <alignment vertical="center"/>
    </xf>
    <xf numFmtId="176" fontId="0" fillId="9" borderId="8" xfId="0" applyNumberFormat="1" applyFill="1" applyBorder="1" applyAlignment="1">
      <alignment vertical="center"/>
    </xf>
    <xf numFmtId="2" fontId="0" fillId="2" borderId="7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0" fillId="9" borderId="11" xfId="0" applyNumberFormat="1" applyFill="1" applyBorder="1" applyAlignment="1">
      <alignment horizontal="center" vertical="center"/>
    </xf>
    <xf numFmtId="2" fontId="0" fillId="9" borderId="12" xfId="0" applyNumberFormat="1" applyFill="1" applyBorder="1" applyAlignment="1">
      <alignment vertical="center"/>
    </xf>
    <xf numFmtId="0" fontId="1" fillId="0" borderId="8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3" borderId="8" xfId="5" applyFont="1" applyFill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 wrapText="1"/>
    </xf>
    <xf numFmtId="176" fontId="0" fillId="9" borderId="10" xfId="0" applyNumberFormat="1" applyFill="1" applyBorder="1" applyAlignment="1">
      <alignment horizontal="center" vertical="center"/>
    </xf>
    <xf numFmtId="2" fontId="0" fillId="9" borderId="12" xfId="0" applyNumberFormat="1" applyFill="1" applyBorder="1" applyAlignment="1">
      <alignment horizontal="center" vertical="center"/>
    </xf>
    <xf numFmtId="176" fontId="9" fillId="0" borderId="10" xfId="2" applyNumberFormat="1" applyFont="1" applyBorder="1" applyAlignment="1">
      <alignment vertical="center" wrapText="1"/>
    </xf>
    <xf numFmtId="176" fontId="8" fillId="0" borderId="10" xfId="2" applyNumberFormat="1" applyFont="1" applyBorder="1" applyAlignment="1">
      <alignment vertical="center" wrapText="1"/>
    </xf>
    <xf numFmtId="2" fontId="8" fillId="0" borderId="12" xfId="2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179" fontId="14" fillId="0" borderId="8" xfId="5" applyNumberFormat="1" applyFont="1" applyBorder="1" applyAlignment="1">
      <alignment horizontal="center" vertical="center" wrapText="1"/>
    </xf>
    <xf numFmtId="0" fontId="14" fillId="0" borderId="8" xfId="6" applyFont="1" applyBorder="1" applyAlignment="1">
      <alignment horizontal="center" vertical="center" wrapText="1"/>
    </xf>
    <xf numFmtId="0" fontId="14" fillId="0" borderId="8" xfId="7" applyFont="1" applyBorder="1" applyAlignment="1">
      <alignment horizontal="center" vertical="center"/>
    </xf>
    <xf numFmtId="0" fontId="1" fillId="10" borderId="8" xfId="0" applyFont="1" applyFill="1" applyBorder="1" applyAlignment="1">
      <alignment vertical="center" wrapText="1"/>
    </xf>
    <xf numFmtId="0" fontId="0" fillId="3" borderId="8" xfId="5" applyFont="1" applyFill="1" applyBorder="1" applyAlignment="1">
      <alignment horizontal="left" vertical="center"/>
    </xf>
    <xf numFmtId="176" fontId="3" fillId="3" borderId="8" xfId="0" applyNumberFormat="1" applyFont="1" applyFill="1" applyBorder="1" applyAlignment="1">
      <alignment horizontal="center" vertical="center" wrapText="1"/>
    </xf>
    <xf numFmtId="177" fontId="14" fillId="0" borderId="8" xfId="8" applyNumberFormat="1" applyFont="1" applyBorder="1" applyAlignment="1">
      <alignment horizontal="center" vertical="center"/>
    </xf>
    <xf numFmtId="180" fontId="14" fillId="0" borderId="8" xfId="9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181" fontId="5" fillId="0" borderId="8" xfId="0" applyNumberFormat="1" applyFont="1" applyBorder="1" applyAlignment="1">
      <alignment horizontal="center" vertical="center"/>
    </xf>
    <xf numFmtId="176" fontId="0" fillId="9" borderId="8" xfId="0" applyNumberFormat="1" applyFill="1" applyBorder="1" applyAlignment="1">
      <alignment horizontal="center" vertical="center" wrapText="1"/>
    </xf>
    <xf numFmtId="10" fontId="0" fillId="9" borderId="8" xfId="4" applyNumberFormat="1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 wrapText="1"/>
    </xf>
    <xf numFmtId="10" fontId="0" fillId="9" borderId="8" xfId="4" applyNumberFormat="1" applyFont="1" applyFill="1" applyBorder="1" applyAlignment="1">
      <alignment horizontal="center" vertical="center" wrapText="1"/>
    </xf>
    <xf numFmtId="176" fontId="0" fillId="9" borderId="12" xfId="0" applyNumberFormat="1" applyFill="1" applyBorder="1" applyAlignment="1">
      <alignment horizontal="center" vertical="center"/>
    </xf>
    <xf numFmtId="0" fontId="14" fillId="0" borderId="8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179" fontId="14" fillId="11" borderId="8" xfId="10" applyFont="1" applyFill="1" applyBorder="1" applyAlignment="1">
      <alignment horizontal="center" vertical="center" wrapText="1"/>
    </xf>
    <xf numFmtId="177" fontId="14" fillId="0" borderId="8" xfId="1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3" fillId="7" borderId="7" xfId="5" applyNumberFormat="1" applyFont="1" applyFill="1" applyBorder="1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8" xfId="1" applyBorder="1" applyAlignment="1">
      <alignment horizontal="left" vertical="center" wrapText="1"/>
    </xf>
    <xf numFmtId="0" fontId="1" fillId="0" borderId="8" xfId="1" applyBorder="1" applyAlignment="1">
      <alignment vertical="center"/>
    </xf>
    <xf numFmtId="182" fontId="5" fillId="0" borderId="8" xfId="12" applyNumberFormat="1" applyFont="1" applyBorder="1" applyAlignment="1">
      <alignment wrapText="1"/>
    </xf>
    <xf numFmtId="183" fontId="5" fillId="0" borderId="8" xfId="12" applyNumberFormat="1" applyFont="1" applyBorder="1" applyAlignment="1">
      <alignment wrapText="1"/>
    </xf>
    <xf numFmtId="180" fontId="5" fillId="0" borderId="8" xfId="13" applyNumberFormat="1" applyFont="1" applyFill="1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vertical="center" wrapText="1"/>
    </xf>
    <xf numFmtId="1" fontId="3" fillId="7" borderId="7" xfId="0" applyNumberFormat="1" applyFont="1" applyFill="1" applyBorder="1" applyAlignment="1">
      <alignment horizontal="center" vertical="center"/>
    </xf>
    <xf numFmtId="1" fontId="1" fillId="8" borderId="8" xfId="0" applyNumberFormat="1" applyFont="1" applyFill="1" applyBorder="1" applyAlignment="1">
      <alignment horizontal="center" vertical="center"/>
    </xf>
    <xf numFmtId="1" fontId="1" fillId="8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182" fontId="5" fillId="0" borderId="1" xfId="12" applyNumberFormat="1" applyFont="1" applyBorder="1" applyAlignment="1">
      <alignment wrapText="1"/>
    </xf>
    <xf numFmtId="2" fontId="5" fillId="0" borderId="1" xfId="12" applyNumberFormat="1" applyFont="1" applyBorder="1" applyAlignment="1">
      <alignment wrapText="1"/>
    </xf>
    <xf numFmtId="0" fontId="17" fillId="0" borderId="8" xfId="0" applyFont="1" applyBorder="1" applyAlignment="1">
      <alignment horizontal="center" vertical="center" shrinkToFit="1"/>
    </xf>
    <xf numFmtId="0" fontId="5" fillId="3" borderId="8" xfId="1" applyFont="1" applyFill="1" applyBorder="1" applyAlignment="1">
      <alignment vertical="center"/>
    </xf>
    <xf numFmtId="176" fontId="10" fillId="3" borderId="8" xfId="0" applyNumberFormat="1" applyFont="1" applyFill="1" applyBorder="1" applyAlignment="1">
      <alignment horizontal="center" vertical="center" wrapText="1"/>
    </xf>
    <xf numFmtId="183" fontId="1" fillId="0" borderId="8" xfId="3" applyNumberFormat="1" applyBorder="1" applyAlignment="1">
      <alignment horizontal="center" vertical="center" wrapText="1"/>
    </xf>
    <xf numFmtId="180" fontId="0" fillId="0" borderId="8" xfId="13" applyNumberFormat="1" applyFont="1" applyFill="1" applyBorder="1" applyAlignment="1">
      <alignment horizontal="center" vertical="center" wrapText="1"/>
    </xf>
    <xf numFmtId="185" fontId="7" fillId="11" borderId="8" xfId="14" applyFill="1" applyBorder="1" applyAlignment="1">
      <alignment horizontal="center" vertical="center"/>
    </xf>
    <xf numFmtId="186" fontId="0" fillId="9" borderId="8" xfId="0" applyNumberFormat="1" applyFill="1" applyBorder="1" applyAlignment="1">
      <alignment vertical="center"/>
    </xf>
    <xf numFmtId="187" fontId="7" fillId="0" borderId="8" xfId="1" applyNumberFormat="1" applyFont="1" applyBorder="1" applyAlignment="1">
      <alignment horizontal="center" vertical="center"/>
    </xf>
    <xf numFmtId="10" fontId="0" fillId="0" borderId="8" xfId="4" applyNumberFormat="1" applyFont="1" applyBorder="1" applyAlignment="1">
      <alignment vertical="center" wrapText="1"/>
    </xf>
    <xf numFmtId="179" fontId="1" fillId="0" borderId="8" xfId="1" applyNumberFormat="1" applyBorder="1" applyAlignment="1">
      <alignment horizontal="center" vertical="center" wrapText="1"/>
    </xf>
    <xf numFmtId="0" fontId="5" fillId="0" borderId="8" xfId="6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187" fontId="18" fillId="0" borderId="8" xfId="3" applyNumberFormat="1" applyFont="1" applyBorder="1" applyAlignment="1">
      <alignment horizontal="center" vertical="center"/>
    </xf>
    <xf numFmtId="180" fontId="1" fillId="0" borderId="8" xfId="3" applyNumberFormat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181" fontId="10" fillId="3" borderId="8" xfId="0" applyNumberFormat="1" applyFont="1" applyFill="1" applyBorder="1" applyAlignment="1">
      <alignment horizontal="center" vertical="center"/>
    </xf>
    <xf numFmtId="176" fontId="13" fillId="4" borderId="8" xfId="0" applyNumberFormat="1" applyFont="1" applyFill="1" applyBorder="1" applyAlignment="1">
      <alignment horizontal="center" vertical="center" wrapText="1"/>
    </xf>
    <xf numFmtId="0" fontId="3" fillId="7" borderId="7" xfId="15" applyFont="1" applyFill="1" applyBorder="1" applyAlignment="1">
      <alignment horizontal="center" vertical="center" wrapText="1"/>
    </xf>
    <xf numFmtId="0" fontId="1" fillId="8" borderId="8" xfId="15" applyFill="1" applyBorder="1" applyAlignment="1">
      <alignment horizontal="center" vertical="center" wrapText="1"/>
    </xf>
    <xf numFmtId="0" fontId="1" fillId="8" borderId="11" xfId="15" applyFill="1" applyBorder="1" applyAlignment="1">
      <alignment horizontal="center" vertical="center" wrapText="1"/>
    </xf>
    <xf numFmtId="188" fontId="19" fillId="0" borderId="8" xfId="9" applyNumberFormat="1" applyFont="1" applyBorder="1" applyAlignment="1">
      <alignment horizontal="center" vertical="center" wrapText="1"/>
    </xf>
    <xf numFmtId="187" fontId="14" fillId="0" borderId="8" xfId="9" applyNumberFormat="1" applyFont="1" applyBorder="1" applyAlignment="1">
      <alignment horizontal="center" vertical="center"/>
    </xf>
    <xf numFmtId="189" fontId="14" fillId="0" borderId="8" xfId="9" applyNumberFormat="1" applyFont="1" applyBorder="1" applyAlignment="1">
      <alignment horizontal="center" vertical="center" wrapText="1"/>
    </xf>
    <xf numFmtId="180" fontId="3" fillId="7" borderId="7" xfId="16" applyNumberFormat="1" applyFont="1" applyFill="1" applyBorder="1" applyAlignment="1">
      <alignment horizontal="center" vertical="center"/>
    </xf>
    <xf numFmtId="180" fontId="1" fillId="8" borderId="8" xfId="16" applyNumberFormat="1" applyFont="1" applyFill="1" applyBorder="1" applyAlignment="1">
      <alignment horizontal="center" vertical="center"/>
    </xf>
    <xf numFmtId="180" fontId="1" fillId="8" borderId="11" xfId="16" applyNumberFormat="1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vertical="center" wrapText="1"/>
    </xf>
    <xf numFmtId="0" fontId="7" fillId="3" borderId="8" xfId="0" applyFont="1" applyFill="1" applyBorder="1"/>
    <xf numFmtId="0" fontId="21" fillId="3" borderId="8" xfId="0" applyFont="1" applyFill="1" applyBorder="1" applyAlignment="1">
      <alignment vertical="center"/>
    </xf>
    <xf numFmtId="1" fontId="3" fillId="7" borderId="7" xfId="16" applyNumberFormat="1" applyFont="1" applyFill="1" applyBorder="1" applyAlignment="1">
      <alignment horizontal="center" vertical="center"/>
    </xf>
    <xf numFmtId="1" fontId="1" fillId="8" borderId="8" xfId="16" applyNumberFormat="1" applyFont="1" applyFill="1" applyBorder="1" applyAlignment="1">
      <alignment horizontal="center" vertical="center"/>
    </xf>
    <xf numFmtId="1" fontId="1" fillId="8" borderId="11" xfId="16" applyNumberFormat="1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14" fillId="0" borderId="8" xfId="9" applyFont="1" applyBorder="1" applyAlignment="1">
      <alignment horizontal="center" vertical="center" wrapText="1"/>
    </xf>
    <xf numFmtId="2" fontId="14" fillId="0" borderId="8" xfId="9" applyNumberFormat="1" applyFont="1" applyBorder="1" applyAlignment="1">
      <alignment horizontal="center" vertical="center" wrapText="1"/>
    </xf>
    <xf numFmtId="1" fontId="22" fillId="0" borderId="8" xfId="9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" fontId="1" fillId="8" borderId="8" xfId="5" applyNumberFormat="1" applyFill="1" applyBorder="1" applyAlignment="1">
      <alignment horizontal="center" vertical="center" wrapText="1"/>
    </xf>
    <xf numFmtId="1" fontId="1" fillId="8" borderId="11" xfId="5" applyNumberFormat="1" applyFill="1" applyBorder="1" applyAlignment="1">
      <alignment horizontal="center" vertical="center" wrapText="1"/>
    </xf>
    <xf numFmtId="1" fontId="14" fillId="0" borderId="8" xfId="9" applyNumberFormat="1" applyFont="1" applyBorder="1" applyAlignment="1">
      <alignment horizontal="center" vertical="center" wrapText="1"/>
    </xf>
    <xf numFmtId="1" fontId="5" fillId="8" borderId="8" xfId="5" applyNumberFormat="1" applyFont="1" applyFill="1" applyBorder="1" applyAlignment="1">
      <alignment horizontal="center" vertical="center" wrapText="1"/>
    </xf>
    <xf numFmtId="190" fontId="14" fillId="0" borderId="8" xfId="6" applyNumberFormat="1" applyFont="1" applyBorder="1" applyAlignment="1">
      <alignment horizontal="center" vertical="center" wrapText="1"/>
    </xf>
    <xf numFmtId="0" fontId="14" fillId="0" borderId="8" xfId="17" applyFont="1" applyFill="1" applyBorder="1" applyAlignment="1">
      <alignment horizontal="center" vertical="center" wrapText="1"/>
    </xf>
    <xf numFmtId="181" fontId="5" fillId="3" borderId="8" xfId="0" applyNumberFormat="1" applyFont="1" applyFill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191" fontId="23" fillId="0" borderId="8" xfId="6" applyNumberFormat="1" applyFont="1" applyBorder="1" applyAlignment="1">
      <alignment horizontal="center" vertical="center" wrapText="1"/>
    </xf>
    <xf numFmtId="187" fontId="7" fillId="0" borderId="8" xfId="18" applyNumberFormat="1" applyFont="1" applyBorder="1" applyAlignment="1">
      <alignment horizontal="center" vertical="center"/>
    </xf>
    <xf numFmtId="0" fontId="14" fillId="0" borderId="8" xfId="19" applyFont="1" applyBorder="1" applyAlignment="1">
      <alignment horizontal="center" vertical="center" wrapText="1"/>
    </xf>
    <xf numFmtId="0" fontId="0" fillId="0" borderId="8" xfId="6" applyFont="1" applyBorder="1" applyAlignment="1">
      <alignment horizontal="center" vertical="center" wrapText="1"/>
    </xf>
    <xf numFmtId="0" fontId="1" fillId="0" borderId="8" xfId="19" applyBorder="1" applyAlignment="1">
      <alignment horizontal="center" vertical="center" wrapText="1"/>
    </xf>
    <xf numFmtId="0" fontId="19" fillId="0" borderId="8" xfId="20" applyFont="1" applyBorder="1" applyAlignment="1">
      <alignment horizontal="center" vertical="center" wrapText="1"/>
    </xf>
    <xf numFmtId="0" fontId="24" fillId="0" borderId="8" xfId="20" applyFont="1" applyBorder="1" applyAlignment="1">
      <alignment horizontal="center" vertical="center" wrapText="1"/>
    </xf>
    <xf numFmtId="1" fontId="1" fillId="0" borderId="8" xfId="12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176" fontId="0" fillId="0" borderId="12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11" xfId="19" applyBorder="1" applyAlignment="1">
      <alignment horizontal="center" vertical="center" wrapText="1"/>
    </xf>
    <xf numFmtId="0" fontId="0" fillId="0" borderId="8" xfId="19" applyFont="1" applyBorder="1" applyAlignment="1">
      <alignment horizontal="center" vertical="center" wrapText="1"/>
    </xf>
    <xf numFmtId="0" fontId="25" fillId="0" borderId="8" xfId="20" applyFont="1" applyBorder="1" applyAlignment="1">
      <alignment horizontal="center" vertical="center" wrapText="1"/>
    </xf>
    <xf numFmtId="0" fontId="26" fillId="0" borderId="8" xfId="19" applyFont="1" applyBorder="1" applyAlignment="1">
      <alignment horizontal="center" vertical="center" wrapText="1"/>
    </xf>
    <xf numFmtId="192" fontId="1" fillId="0" borderId="8" xfId="19" applyNumberFormat="1" applyBorder="1" applyAlignment="1">
      <alignment horizontal="center" vertical="center" wrapText="1"/>
    </xf>
    <xf numFmtId="187" fontId="14" fillId="0" borderId="8" xfId="20" applyNumberFormat="1" applyFont="1" applyBorder="1" applyAlignment="1">
      <alignment horizontal="center" vertical="center"/>
    </xf>
    <xf numFmtId="0" fontId="27" fillId="0" borderId="8" xfId="21" applyFont="1" applyBorder="1" applyAlignment="1">
      <alignment horizontal="center" vertical="center" wrapText="1"/>
    </xf>
    <xf numFmtId="0" fontId="27" fillId="0" borderId="8" xfId="21" applyFont="1" applyBorder="1" applyAlignment="1">
      <alignment horizontal="left" vertical="center" wrapText="1"/>
    </xf>
    <xf numFmtId="0" fontId="27" fillId="0" borderId="8" xfId="21" applyFont="1" applyBorder="1" applyAlignment="1">
      <alignment horizontal="center" vertical="center"/>
    </xf>
    <xf numFmtId="0" fontId="0" fillId="12" borderId="8" xfId="0" applyFill="1" applyBorder="1" applyAlignment="1">
      <alignment wrapText="1"/>
    </xf>
    <xf numFmtId="0" fontId="28" fillId="0" borderId="8" xfId="0" applyFont="1" applyBorder="1" applyAlignment="1">
      <alignment vertical="center"/>
    </xf>
    <xf numFmtId="10" fontId="3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9" fillId="3" borderId="9" xfId="0" applyFont="1" applyFill="1" applyBorder="1" applyAlignment="1">
      <alignment vertical="center" wrapText="1"/>
    </xf>
    <xf numFmtId="0" fontId="14" fillId="0" borderId="9" xfId="19" applyFont="1" applyBorder="1" applyAlignment="1">
      <alignment horizontal="center" vertical="center" wrapText="1"/>
    </xf>
    <xf numFmtId="0" fontId="14" fillId="0" borderId="9" xfId="20" applyFont="1" applyBorder="1" applyAlignment="1">
      <alignment horizontal="center" vertical="center" wrapText="1"/>
    </xf>
    <xf numFmtId="0" fontId="1" fillId="0" borderId="9" xfId="19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93" fontId="14" fillId="0" borderId="9" xfId="20" applyNumberFormat="1" applyFont="1" applyBorder="1" applyAlignment="1">
      <alignment horizontal="center" vertical="center" wrapText="1"/>
    </xf>
    <xf numFmtId="1" fontId="1" fillId="0" borderId="9" xfId="12" applyNumberFormat="1" applyBorder="1" applyAlignment="1">
      <alignment horizontal="center" vertical="center" wrapText="1"/>
    </xf>
    <xf numFmtId="178" fontId="0" fillId="9" borderId="9" xfId="0" applyNumberFormat="1" applyFill="1" applyBorder="1" applyAlignment="1">
      <alignment vertical="center"/>
    </xf>
    <xf numFmtId="2" fontId="0" fillId="0" borderId="9" xfId="0" applyNumberFormat="1" applyBorder="1" applyAlignment="1">
      <alignment vertical="center"/>
    </xf>
    <xf numFmtId="1" fontId="0" fillId="9" borderId="9" xfId="0" applyNumberFormat="1" applyFill="1" applyBorder="1" applyAlignment="1">
      <alignment vertical="center"/>
    </xf>
    <xf numFmtId="3" fontId="0" fillId="0" borderId="9" xfId="0" applyNumberFormat="1" applyBorder="1" applyAlignment="1">
      <alignment vertical="center"/>
    </xf>
    <xf numFmtId="176" fontId="0" fillId="9" borderId="9" xfId="0" applyNumberForma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181" fontId="10" fillId="3" borderId="9" xfId="0" applyNumberFormat="1" applyFont="1" applyFill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76" fontId="0" fillId="9" borderId="9" xfId="0" applyNumberFormat="1" applyFill="1" applyBorder="1" applyAlignment="1">
      <alignment horizontal="center" vertical="center"/>
    </xf>
    <xf numFmtId="10" fontId="0" fillId="0" borderId="9" xfId="4" applyNumberFormat="1" applyFont="1" applyBorder="1" applyAlignment="1">
      <alignment vertical="center" wrapText="1"/>
    </xf>
    <xf numFmtId="176" fontId="13" fillId="3" borderId="9" xfId="0" applyNumberFormat="1" applyFont="1" applyFill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176" fontId="0" fillId="0" borderId="16" xfId="0" applyNumberFormat="1" applyBorder="1" applyAlignment="1">
      <alignment vertical="center" wrapText="1"/>
    </xf>
    <xf numFmtId="176" fontId="0" fillId="0" borderId="9" xfId="0" applyNumberFormat="1" applyBorder="1" applyAlignment="1">
      <alignment vertical="center" wrapText="1"/>
    </xf>
    <xf numFmtId="0" fontId="1" fillId="0" borderId="15" xfId="19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9" fontId="0" fillId="0" borderId="8" xfId="1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82" fontId="1" fillId="0" borderId="8" xfId="3" applyNumberFormat="1" applyBorder="1" applyAlignment="1">
      <alignment horizontal="center" vertical="center" wrapText="1"/>
    </xf>
    <xf numFmtId="2" fontId="1" fillId="0" borderId="8" xfId="3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76" fontId="0" fillId="9" borderId="10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</cellXfs>
  <cellStyles count="23">
    <cellStyle name="Comma 5 2" xfId="13"/>
    <cellStyle name="Normal 2" xfId="1"/>
    <cellStyle name="Normal 2 18 2" xfId="2"/>
    <cellStyle name="Normal 2 2" xfId="7"/>
    <cellStyle name="Normal 2 2 2" xfId="8"/>
    <cellStyle name="Normal 2 3" xfId="15"/>
    <cellStyle name="Normal 2 4" xfId="3"/>
    <cellStyle name="Normal 2 42" xfId="21"/>
    <cellStyle name="Normal 3" xfId="5"/>
    <cellStyle name="Normal 3 2" xfId="9"/>
    <cellStyle name="Normal 5" xfId="19"/>
    <cellStyle name="Normal 5 2" xfId="20"/>
    <cellStyle name="Normal 6" xfId="12"/>
    <cellStyle name="Percent 2" xfId="4"/>
    <cellStyle name="S0" xfId="17"/>
    <cellStyle name="常规" xfId="0" builtinId="0"/>
    <cellStyle name="常规 11" xfId="22"/>
    <cellStyle name="常规 20" xfId="18"/>
    <cellStyle name="常规 6 2" xfId="10"/>
    <cellStyle name="常规_quotation-Mercury  3.22.2011 (for BBB)_BBB Spring 12 Styleout Belize - Heather 102111 2" xfId="6"/>
    <cellStyle name="千位分隔 3" xfId="16"/>
    <cellStyle name="样式 1 3" xfId="11"/>
    <cellStyle name="样式 1 4" xfId="14"/>
  </cellStyles>
  <dxfs count="1">
    <dxf>
      <font>
        <color rgb="FF9C0006"/>
      </font>
      <fill>
        <patternFill patternType="solid">
          <bgColor theme="9" tint="0.799798577837458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757115</xdr:colOff>
      <xdr:row>31</xdr:row>
      <xdr:rowOff>130256</xdr:rowOff>
    </xdr:from>
    <xdr:to>
      <xdr:col>1</xdr:col>
      <xdr:colOff>1574360</xdr:colOff>
      <xdr:row>31</xdr:row>
      <xdr:rowOff>1415496</xdr:rowOff>
    </xdr:to>
    <xdr:pic>
      <xdr:nvPicPr>
        <xdr:cNvPr id="2" name="图片 2">
          <a:extLst>
            <a:ext uri="{FF2B5EF4-FFF2-40B4-BE49-F238E27FC236}">
              <a16:creationId xmlns="" xmlns:a16="http://schemas.microsoft.com/office/drawing/2014/main" id="{5AF0DCA7-FCE9-4193-A83D-5889E3035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390" y="37287281"/>
          <a:ext cx="817245" cy="1285240"/>
        </a:xfrm>
        <a:prstGeom prst="rect">
          <a:avLst/>
        </a:prstGeom>
      </xdr:spPr>
    </xdr:pic>
    <xdr:clientData/>
  </xdr:twoCellAnchor>
  <xdr:twoCellAnchor editAs="oneCell">
    <xdr:from>
      <xdr:col>1</xdr:col>
      <xdr:colOff>635695</xdr:colOff>
      <xdr:row>32</xdr:row>
      <xdr:rowOff>211666</xdr:rowOff>
    </xdr:from>
    <xdr:to>
      <xdr:col>1</xdr:col>
      <xdr:colOff>1957414</xdr:colOff>
      <xdr:row>32</xdr:row>
      <xdr:rowOff>1464625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27719F6-44DB-4622-B915-6F07858D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1970" y="39006991"/>
          <a:ext cx="1321719" cy="1252959"/>
        </a:xfrm>
        <a:prstGeom prst="rect">
          <a:avLst/>
        </a:prstGeom>
      </xdr:spPr>
    </xdr:pic>
    <xdr:clientData/>
  </xdr:twoCellAnchor>
  <xdr:twoCellAnchor editAs="oneCell">
    <xdr:from>
      <xdr:col>1</xdr:col>
      <xdr:colOff>256813</xdr:colOff>
      <xdr:row>33</xdr:row>
      <xdr:rowOff>24423</xdr:rowOff>
    </xdr:from>
    <xdr:to>
      <xdr:col>1</xdr:col>
      <xdr:colOff>1817552</xdr:colOff>
      <xdr:row>33</xdr:row>
      <xdr:rowOff>1513498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89F6E053-C1EC-4203-8617-0833F5CC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3088" y="40458048"/>
          <a:ext cx="1560739" cy="14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1880577</xdr:colOff>
      <xdr:row>33</xdr:row>
      <xdr:rowOff>512885</xdr:rowOff>
    </xdr:from>
    <xdr:to>
      <xdr:col>1</xdr:col>
      <xdr:colOff>2256862</xdr:colOff>
      <xdr:row>33</xdr:row>
      <xdr:rowOff>1189459</xdr:rowOff>
    </xdr:to>
    <xdr:pic>
      <xdr:nvPicPr>
        <xdr:cNvPr id="5" name="图片 6">
          <a:extLst>
            <a:ext uri="{FF2B5EF4-FFF2-40B4-BE49-F238E27FC236}">
              <a16:creationId xmlns="" xmlns:a16="http://schemas.microsoft.com/office/drawing/2014/main" id="{ED59A483-B451-405A-A04B-6FB6AC5B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6852" y="40946510"/>
          <a:ext cx="376285" cy="676574"/>
        </a:xfrm>
        <a:prstGeom prst="rect">
          <a:avLst/>
        </a:prstGeom>
      </xdr:spPr>
    </xdr:pic>
    <xdr:clientData/>
  </xdr:twoCellAnchor>
  <xdr:twoCellAnchor editAs="oneCell">
    <xdr:from>
      <xdr:col>1</xdr:col>
      <xdr:colOff>632779</xdr:colOff>
      <xdr:row>34</xdr:row>
      <xdr:rowOff>252372</xdr:rowOff>
    </xdr:from>
    <xdr:to>
      <xdr:col>1</xdr:col>
      <xdr:colOff>2293549</xdr:colOff>
      <xdr:row>34</xdr:row>
      <xdr:rowOff>1316289</xdr:rowOff>
    </xdr:to>
    <xdr:pic>
      <xdr:nvPicPr>
        <xdr:cNvPr id="7" name="图片 11">
          <a:extLst>
            <a:ext uri="{FF2B5EF4-FFF2-40B4-BE49-F238E27FC236}">
              <a16:creationId xmlns="" xmlns:a16="http://schemas.microsoft.com/office/drawing/2014/main" id="{94A03B2F-11A1-4F30-9469-5F867BCC2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05157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1229294</xdr:colOff>
      <xdr:row>37</xdr:row>
      <xdr:rowOff>97691</xdr:rowOff>
    </xdr:from>
    <xdr:to>
      <xdr:col>1</xdr:col>
      <xdr:colOff>1848013</xdr:colOff>
      <xdr:row>37</xdr:row>
      <xdr:rowOff>1387342</xdr:rowOff>
    </xdr:to>
    <xdr:pic>
      <xdr:nvPicPr>
        <xdr:cNvPr id="8" name="图片 23">
          <a:extLst>
            <a:ext uri="{FF2B5EF4-FFF2-40B4-BE49-F238E27FC236}">
              <a16:creationId xmlns="" xmlns:a16="http://schemas.microsoft.com/office/drawing/2014/main" id="{3C69317B-2F24-4C3C-AF57-D1868D6E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569" y="55276016"/>
          <a:ext cx="618719" cy="1289651"/>
        </a:xfrm>
        <a:prstGeom prst="rect">
          <a:avLst/>
        </a:prstGeom>
      </xdr:spPr>
    </xdr:pic>
    <xdr:clientData/>
  </xdr:twoCellAnchor>
  <xdr:twoCellAnchor editAs="oneCell">
    <xdr:from>
      <xdr:col>1</xdr:col>
      <xdr:colOff>561269</xdr:colOff>
      <xdr:row>14</xdr:row>
      <xdr:rowOff>106724</xdr:rowOff>
    </xdr:from>
    <xdr:to>
      <xdr:col>1</xdr:col>
      <xdr:colOff>2303709</xdr:colOff>
      <xdr:row>15</xdr:row>
      <xdr:rowOff>510844</xdr:rowOff>
    </xdr:to>
    <xdr:pic>
      <xdr:nvPicPr>
        <xdr:cNvPr id="9" name="图片 4">
          <a:extLst>
            <a:ext uri="{FF2B5EF4-FFF2-40B4-BE49-F238E27FC236}">
              <a16:creationId xmlns="" xmlns:a16="http://schemas.microsoft.com/office/drawing/2014/main" id="{FD75BC34-5838-48FD-8D50-31261DBBB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7544" y="18413774"/>
          <a:ext cx="1742440" cy="1032771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="" xmlns:a16="http://schemas.microsoft.com/office/drawing/2014/main" id="{E9528F80-83B5-432C-9BF4-3795185CD3C7}"/>
            </a:ext>
          </a:extLst>
        </xdr:cNvPr>
        <xdr:cNvSpPr txBox="1">
          <a:spLocks noChangeArrowheads="1"/>
        </xdr:cNvSpPr>
      </xdr:nvSpPr>
      <xdr:spPr>
        <a:xfrm>
          <a:off x="2023046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="" xmlns:a16="http://schemas.microsoft.com/office/drawing/2014/main" id="{6447DC51-892F-44EC-84B2-DFB1F5284B62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="" xmlns:a16="http://schemas.microsoft.com/office/drawing/2014/main" id="{A7860529-9238-43B1-9BEC-8CCEC713BCBC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="" xmlns:a16="http://schemas.microsoft.com/office/drawing/2014/main" id="{52716602-6AE8-415D-B5B1-5862F1B4C74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="" xmlns:a16="http://schemas.microsoft.com/office/drawing/2014/main" id="{8325CBD9-128A-4FAC-8AFB-17ABF89569FD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="" xmlns:a16="http://schemas.microsoft.com/office/drawing/2014/main" id="{BEE99C25-6842-4FEB-822F-228ACDE776B3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779319</xdr:colOff>
      <xdr:row>55</xdr:row>
      <xdr:rowOff>19242</xdr:rowOff>
    </xdr:from>
    <xdr:to>
      <xdr:col>1</xdr:col>
      <xdr:colOff>1878071</xdr:colOff>
      <xdr:row>55</xdr:row>
      <xdr:rowOff>1193031</xdr:rowOff>
    </xdr:to>
    <xdr:pic>
      <xdr:nvPicPr>
        <xdr:cNvPr id="16" name="图片 93" descr="C:\Users\ADMINI~1\AppData\Local\Temp\QQ_1763708063410.png">
          <a:extLst>
            <a:ext uri="{FF2B5EF4-FFF2-40B4-BE49-F238E27FC236}">
              <a16:creationId xmlns="" xmlns:a16="http://schemas.microsoft.com/office/drawing/2014/main" id="{8C921674-2CB6-4E1B-A4E8-5FA08F4B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841951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="" xmlns:a16="http://schemas.microsoft.com/office/drawing/2014/main" id="{3540C7EB-496A-4F32-AC0E-6336450B88A8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58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="" xmlns:a16="http://schemas.microsoft.com/office/drawing/2014/main" id="{D70B65D0-C63F-4A2F-86EF-28CE86808E87}"/>
            </a:ext>
          </a:extLst>
        </xdr:cNvPr>
        <xdr:cNvSpPr txBox="1">
          <a:spLocks noChangeArrowheads="1"/>
        </xdr:cNvSpPr>
      </xdr:nvSpPr>
      <xdr:spPr>
        <a:xfrm>
          <a:off x="2023046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="" xmlns:a16="http://schemas.microsoft.com/office/drawing/2014/main" id="{329F62D7-AFA0-4A98-A7F6-AA4F47E3BA1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="" xmlns:a16="http://schemas.microsoft.com/office/drawing/2014/main" id="{D9BD787E-6913-4AEA-95B2-E848AE1E373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="" xmlns:a16="http://schemas.microsoft.com/office/drawing/2014/main" id="{6C066668-8DD0-4AB7-A85A-6EC444BA694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="" xmlns:a16="http://schemas.microsoft.com/office/drawing/2014/main" id="{D252F319-5F78-4F7F-89D2-F5079A4F157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="" xmlns:a16="http://schemas.microsoft.com/office/drawing/2014/main" id="{D18B8FC3-01B5-49AC-BD35-76089D82168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="" xmlns:a16="http://schemas.microsoft.com/office/drawing/2014/main" id="{00A7E22D-186F-4CAB-AA26-78A08E87E0E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="" xmlns:a16="http://schemas.microsoft.com/office/drawing/2014/main" id="{EA6EF416-C6F8-42FA-84F2-41BFCF40E1A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="" xmlns:a16="http://schemas.microsoft.com/office/drawing/2014/main" id="{AEAB3EE9-F197-42E1-A089-BBCA1B12D43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="" xmlns:a16="http://schemas.microsoft.com/office/drawing/2014/main" id="{DC2D8229-8597-4F6F-9052-E6EF751345C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="" xmlns:a16="http://schemas.microsoft.com/office/drawing/2014/main" id="{B24D2331-0783-498D-924D-CC194928D43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="" xmlns:a16="http://schemas.microsoft.com/office/drawing/2014/main" id="{AAA39F6A-530D-48F7-80A7-989AC5F73D6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="" xmlns:a16="http://schemas.microsoft.com/office/drawing/2014/main" id="{5965D9DB-0D83-47A6-AB8B-81CB5322493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="" xmlns:a16="http://schemas.microsoft.com/office/drawing/2014/main" id="{81DCE8D2-5EA7-4218-8099-2AD360D50D2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="" xmlns:a16="http://schemas.microsoft.com/office/drawing/2014/main" id="{79AB1806-4A1C-4BDD-AEEF-854A89DEB70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="" xmlns:a16="http://schemas.microsoft.com/office/drawing/2014/main" id="{5DA5CA07-8A94-4938-B6A0-9E7DD889053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="" xmlns:a16="http://schemas.microsoft.com/office/drawing/2014/main" id="{D626D3EB-4448-424E-BD24-BE1442AE719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="" xmlns:a16="http://schemas.microsoft.com/office/drawing/2014/main" id="{86B13C41-E327-4C87-9C43-B2608EF1720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="" xmlns:a16="http://schemas.microsoft.com/office/drawing/2014/main" id="{0317D8C2-73C9-41FD-9FCA-31637FA5FB5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="" xmlns:a16="http://schemas.microsoft.com/office/drawing/2014/main" id="{F534368B-2004-4EF3-8E66-84451F55B09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="" xmlns:a16="http://schemas.microsoft.com/office/drawing/2014/main" id="{1AE77BC3-1478-4957-AF47-DEE05C0C485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="" xmlns:a16="http://schemas.microsoft.com/office/drawing/2014/main" id="{2BDDCE16-E610-407D-BF08-2E2ACFE9D3B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="" xmlns:a16="http://schemas.microsoft.com/office/drawing/2014/main" id="{9BF14618-39C2-4693-BF2B-A0022886EC2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="" xmlns:a16="http://schemas.microsoft.com/office/drawing/2014/main" id="{89749692-3EAC-465D-87DF-4076822D9D2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="" xmlns:a16="http://schemas.microsoft.com/office/drawing/2014/main" id="{19624A9F-EA83-4481-907D-A36D1E854B5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="" xmlns:a16="http://schemas.microsoft.com/office/drawing/2014/main" id="{C1379D25-6027-4C41-8E7C-497D1175677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733265</xdr:colOff>
      <xdr:row>38</xdr:row>
      <xdr:rowOff>38485</xdr:rowOff>
    </xdr:from>
    <xdr:to>
      <xdr:col>1</xdr:col>
      <xdr:colOff>2010411</xdr:colOff>
      <xdr:row>40</xdr:row>
      <xdr:rowOff>432589</xdr:rowOff>
    </xdr:to>
    <xdr:pic>
      <xdr:nvPicPr>
        <xdr:cNvPr id="44" name="图片 25" descr="图片包含 游戏机, 桌子&#10;&#10;AI 生成的内容可能不正确。">
          <a:extLst>
            <a:ext uri="{FF2B5EF4-FFF2-40B4-BE49-F238E27FC236}">
              <a16:creationId xmlns="" xmlns:a16="http://schemas.microsoft.com/office/drawing/2014/main" id="{4F962559-E6F5-4D04-AC2A-C07AC6F1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540" y="57131335"/>
          <a:ext cx="1277146" cy="1622830"/>
        </a:xfrm>
        <a:prstGeom prst="rect">
          <a:avLst/>
        </a:prstGeom>
      </xdr:spPr>
    </xdr:pic>
    <xdr:clientData/>
  </xdr:twoCellAnchor>
  <xdr:twoCellAnchor editAs="oneCell">
    <xdr:from>
      <xdr:col>1</xdr:col>
      <xdr:colOff>336741</xdr:colOff>
      <xdr:row>41</xdr:row>
      <xdr:rowOff>202046</xdr:rowOff>
    </xdr:from>
    <xdr:to>
      <xdr:col>1</xdr:col>
      <xdr:colOff>2409362</xdr:colOff>
      <xdr:row>41</xdr:row>
      <xdr:rowOff>1125682</xdr:rowOff>
    </xdr:to>
    <xdr:pic>
      <xdr:nvPicPr>
        <xdr:cNvPr id="45" name="图片 81">
          <a:extLst>
            <a:ext uri="{FF2B5EF4-FFF2-40B4-BE49-F238E27FC236}">
              <a16:creationId xmlns="" xmlns:a16="http://schemas.microsoft.com/office/drawing/2014/main" id="{37F0D3F0-37F7-4903-ACD6-360BC511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3016" y="59133221"/>
          <a:ext cx="2072621" cy="9236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413712</xdr:colOff>
      <xdr:row>42</xdr:row>
      <xdr:rowOff>230908</xdr:rowOff>
    </xdr:from>
    <xdr:to>
      <xdr:col>1</xdr:col>
      <xdr:colOff>2434166</xdr:colOff>
      <xdr:row>42</xdr:row>
      <xdr:rowOff>1229553</xdr:rowOff>
    </xdr:to>
    <xdr:pic>
      <xdr:nvPicPr>
        <xdr:cNvPr id="46" name="图片 82">
          <a:extLst>
            <a:ext uri="{FF2B5EF4-FFF2-40B4-BE49-F238E27FC236}">
              <a16:creationId xmlns="" xmlns:a16="http://schemas.microsoft.com/office/drawing/2014/main" id="{48F9C45E-0308-493C-881D-B5FDBE1A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9987" y="60552733"/>
          <a:ext cx="2020454" cy="99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365606</xdr:colOff>
      <xdr:row>49</xdr:row>
      <xdr:rowOff>115454</xdr:rowOff>
    </xdr:from>
    <xdr:to>
      <xdr:col>1</xdr:col>
      <xdr:colOff>1441296</xdr:colOff>
      <xdr:row>49</xdr:row>
      <xdr:rowOff>1099069</xdr:rowOff>
    </xdr:to>
    <xdr:pic>
      <xdr:nvPicPr>
        <xdr:cNvPr id="47" name="图片 91" descr="C:\Users\ADMINI~1\AppData\Local\Temp\QQ_1763707970845.png">
          <a:extLst>
            <a:ext uri="{FF2B5EF4-FFF2-40B4-BE49-F238E27FC236}">
              <a16:creationId xmlns="" xmlns:a16="http://schemas.microsoft.com/office/drawing/2014/main" id="{C9764D19-972D-4139-A769-A6A6EC42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017182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1458553</xdr:colOff>
      <xdr:row>49</xdr:row>
      <xdr:rowOff>176228</xdr:rowOff>
    </xdr:from>
    <xdr:ext cx="668020" cy="587375"/>
    <xdr:pic>
      <xdr:nvPicPr>
        <xdr:cNvPr id="48" name="图片 94">
          <a:extLst>
            <a:ext uri="{FF2B5EF4-FFF2-40B4-BE49-F238E27FC236}">
              <a16:creationId xmlns="" xmlns:a16="http://schemas.microsoft.com/office/drawing/2014/main" id="{8560F92A-548F-46C4-A04F-FFA3CBD18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0232603"/>
          <a:ext cx="668020" cy="587375"/>
        </a:xfrm>
        <a:prstGeom prst="rect">
          <a:avLst/>
        </a:prstGeom>
      </xdr:spPr>
    </xdr:pic>
    <xdr:clientData/>
  </xdr:oneCellAnchor>
  <xdr:twoCellAnchor editAs="oneCell">
    <xdr:from>
      <xdr:col>1</xdr:col>
      <xdr:colOff>808180</xdr:colOff>
      <xdr:row>52</xdr:row>
      <xdr:rowOff>76970</xdr:rowOff>
    </xdr:from>
    <xdr:to>
      <xdr:col>1</xdr:col>
      <xdr:colOff>1847271</xdr:colOff>
      <xdr:row>52</xdr:row>
      <xdr:rowOff>1190384</xdr:rowOff>
    </xdr:to>
    <xdr:pic>
      <xdr:nvPicPr>
        <xdr:cNvPr id="49" name="图片 92" descr="C:\Users\ADMINI~1\AppData\Local\Temp\QQ_1763708044046.png">
          <a:extLst>
            <a:ext uri="{FF2B5EF4-FFF2-40B4-BE49-F238E27FC236}">
              <a16:creationId xmlns="" xmlns:a16="http://schemas.microsoft.com/office/drawing/2014/main" id="{D6233E26-0CFC-4C13-AF7F-1BCF387B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430529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837046</xdr:colOff>
      <xdr:row>58</xdr:row>
      <xdr:rowOff>57727</xdr:rowOff>
    </xdr:from>
    <xdr:to>
      <xdr:col>1</xdr:col>
      <xdr:colOff>1781926</xdr:colOff>
      <xdr:row>58</xdr:row>
      <xdr:rowOff>1337887</xdr:rowOff>
    </xdr:to>
    <xdr:pic>
      <xdr:nvPicPr>
        <xdr:cNvPr id="50" name="图片 40" descr="图片包含 游戏机, 灯, 键盘, 电脑&#10;&#10;AI 生成的内容可能不正确。">
          <a:extLst>
            <a:ext uri="{FF2B5EF4-FFF2-40B4-BE49-F238E27FC236}">
              <a16:creationId xmlns="" xmlns:a16="http://schemas.microsoft.com/office/drawing/2014/main" id="{A5F312DD-11FC-417C-8788-C53A600E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321" y="82629952"/>
          <a:ext cx="944880" cy="1280160"/>
        </a:xfrm>
        <a:prstGeom prst="rect">
          <a:avLst/>
        </a:prstGeom>
      </xdr:spPr>
    </xdr:pic>
    <xdr:clientData/>
  </xdr:two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51" name="Text Box 2419">
          <a:extLst>
            <a:ext uri="{FF2B5EF4-FFF2-40B4-BE49-F238E27FC236}">
              <a16:creationId xmlns="" xmlns:a16="http://schemas.microsoft.com/office/drawing/2014/main" id="{A09FCFFB-C25A-4E00-BE98-E0CAD95DAD72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52" name="Text Box 2419">
          <a:extLst>
            <a:ext uri="{FF2B5EF4-FFF2-40B4-BE49-F238E27FC236}">
              <a16:creationId xmlns="" xmlns:a16="http://schemas.microsoft.com/office/drawing/2014/main" id="{B566B28C-AC0C-4807-86F0-421A6108C047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53" name="Text Box 2419">
          <a:extLst>
            <a:ext uri="{FF2B5EF4-FFF2-40B4-BE49-F238E27FC236}">
              <a16:creationId xmlns="" xmlns:a16="http://schemas.microsoft.com/office/drawing/2014/main" id="{BD95DAD3-B889-46C9-9050-D9745A74F956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4" name="Text Box 2419">
          <a:extLst>
            <a:ext uri="{FF2B5EF4-FFF2-40B4-BE49-F238E27FC236}">
              <a16:creationId xmlns="" xmlns:a16="http://schemas.microsoft.com/office/drawing/2014/main" id="{923D065D-8C70-4157-894B-597725ADAED8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5" name="Text Box 2419">
          <a:extLst>
            <a:ext uri="{FF2B5EF4-FFF2-40B4-BE49-F238E27FC236}">
              <a16:creationId xmlns="" xmlns:a16="http://schemas.microsoft.com/office/drawing/2014/main" id="{6EFE77B4-6B88-4BC9-8246-894292706C2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6" name="Text Box 2419">
          <a:extLst>
            <a:ext uri="{FF2B5EF4-FFF2-40B4-BE49-F238E27FC236}">
              <a16:creationId xmlns="" xmlns:a16="http://schemas.microsoft.com/office/drawing/2014/main" id="{8B69BF8B-AC01-4221-A70B-DD535D8164BB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="" xmlns:a16="http://schemas.microsoft.com/office/drawing/2014/main" id="{1544EBE0-5AAE-42C5-8F40-A8DD83513FDE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58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="" xmlns:a16="http://schemas.microsoft.com/office/drawing/2014/main" id="{D37B4DDD-452B-4EE7-B64A-673398035A2A}"/>
            </a:ext>
          </a:extLst>
        </xdr:cNvPr>
        <xdr:cNvSpPr txBox="1">
          <a:spLocks noChangeArrowheads="1"/>
        </xdr:cNvSpPr>
      </xdr:nvSpPr>
      <xdr:spPr>
        <a:xfrm>
          <a:off x="2192591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="" xmlns:a16="http://schemas.microsoft.com/office/drawing/2014/main" id="{21E466E7-C9EC-46B6-9A7D-6DA4110A034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="" xmlns:a16="http://schemas.microsoft.com/office/drawing/2014/main" id="{0CE36B76-299E-4375-A6A5-E8708873ED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="" xmlns:a16="http://schemas.microsoft.com/office/drawing/2014/main" id="{FC33D994-8A06-4861-A69B-F34EE628B4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="" xmlns:a16="http://schemas.microsoft.com/office/drawing/2014/main" id="{726FA84B-C239-4E12-A195-41E141FD708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="" xmlns:a16="http://schemas.microsoft.com/office/drawing/2014/main" id="{E3465F36-35B7-4802-B3AA-509D4F7BB89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="" xmlns:a16="http://schemas.microsoft.com/office/drawing/2014/main" id="{4D96D072-6DD6-4747-8D47-E8ABF080297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="" xmlns:a16="http://schemas.microsoft.com/office/drawing/2014/main" id="{8A33F5C4-74E5-4E14-8B6C-DEA33F3BD6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="" xmlns:a16="http://schemas.microsoft.com/office/drawing/2014/main" id="{7B097116-E61A-4FB5-AC38-51E4D99A475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="" xmlns:a16="http://schemas.microsoft.com/office/drawing/2014/main" id="{98E154D7-7BA9-40EE-BDCB-DA4EE28894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="" xmlns:a16="http://schemas.microsoft.com/office/drawing/2014/main" id="{3BD740E1-301E-444A-BDFB-E8B5D0B09E6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="" xmlns:a16="http://schemas.microsoft.com/office/drawing/2014/main" id="{5D59BAA0-6426-4D7B-A120-F0903BAD480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="" xmlns:a16="http://schemas.microsoft.com/office/drawing/2014/main" id="{AD17C348-219A-468A-8006-6072F24581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="" xmlns:a16="http://schemas.microsoft.com/office/drawing/2014/main" id="{102A3590-0D25-451D-B079-A6327150BC9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="" xmlns:a16="http://schemas.microsoft.com/office/drawing/2014/main" id="{367C621C-48E0-475F-85AB-7033832A9F1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="" xmlns:a16="http://schemas.microsoft.com/office/drawing/2014/main" id="{EFFD8962-2667-4DC9-A6AE-7929D00C234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="" xmlns:a16="http://schemas.microsoft.com/office/drawing/2014/main" id="{CC7785DD-9D87-4422-8A20-21466533266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="" xmlns:a16="http://schemas.microsoft.com/office/drawing/2014/main" id="{115721F3-650F-4EA4-9102-E9AE7394BD4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="" xmlns:a16="http://schemas.microsoft.com/office/drawing/2014/main" id="{91A899C5-5B49-4ABD-A113-A636BC28005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="" xmlns:a16="http://schemas.microsoft.com/office/drawing/2014/main" id="{5394579F-BABF-42E7-8DB5-1D65FC2B8D1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="" xmlns:a16="http://schemas.microsoft.com/office/drawing/2014/main" id="{FB7C0C75-D35B-4F45-9782-ECA10EEBC4D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="" xmlns:a16="http://schemas.microsoft.com/office/drawing/2014/main" id="{9DA0C761-AD23-4738-B31A-BFADCEE5467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="" xmlns:a16="http://schemas.microsoft.com/office/drawing/2014/main" id="{0C137A02-536B-4EA0-AFE7-40B2404C699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="" xmlns:a16="http://schemas.microsoft.com/office/drawing/2014/main" id="{6A213910-A56C-4AD8-84A5-FBF797A760B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="" xmlns:a16="http://schemas.microsoft.com/office/drawing/2014/main" id="{FBD2BD08-ACA4-4EE2-BE4F-B51AF9E12B1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="" xmlns:a16="http://schemas.microsoft.com/office/drawing/2014/main" id="{22708562-4514-40C7-84C7-4C6EF6DB2A1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="" xmlns:a16="http://schemas.microsoft.com/office/drawing/2014/main" id="{B460C68B-E083-42B7-885B-E6857554B4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="" xmlns:a16="http://schemas.microsoft.com/office/drawing/2014/main" id="{0F03A4D8-58BF-429E-8A86-5735B230E7D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="" xmlns:a16="http://schemas.microsoft.com/office/drawing/2014/main" id="{81594B22-C4B7-4742-91C9-58C6B886B21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="" xmlns:a16="http://schemas.microsoft.com/office/drawing/2014/main" id="{72645D95-5832-49C9-AE03-B4932D1AC60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="" xmlns:a16="http://schemas.microsoft.com/office/drawing/2014/main" id="{5D1A94AA-2320-459E-8E9E-C3644BBDFCC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="" xmlns:a16="http://schemas.microsoft.com/office/drawing/2014/main" id="{D2581577-536D-46BB-BB1B-4D6FEB1A618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="" xmlns:a16="http://schemas.microsoft.com/office/drawing/2014/main" id="{042B81A0-7BBB-4B7A-92C8-754CF2A122F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="" xmlns:a16="http://schemas.microsoft.com/office/drawing/2014/main" id="{F11E67BA-B932-4D30-846D-95DD21721F1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="" xmlns:a16="http://schemas.microsoft.com/office/drawing/2014/main" id="{BBFF19A5-047D-4511-8A10-FFE31CC95BA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="" xmlns:a16="http://schemas.microsoft.com/office/drawing/2014/main" id="{24BF91DE-A53D-45D0-A1AD-4E41950F3E9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="" xmlns:a16="http://schemas.microsoft.com/office/drawing/2014/main" id="{73BC59C3-7ACD-43F1-A7E8-04C937F1F04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="" xmlns:a16="http://schemas.microsoft.com/office/drawing/2014/main" id="{8DDF2FE9-04CA-4FC8-A669-DEFF5DE04CC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="" xmlns:a16="http://schemas.microsoft.com/office/drawing/2014/main" id="{52BA1B50-605E-4210-8A1B-35519AECBD5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="" xmlns:a16="http://schemas.microsoft.com/office/drawing/2014/main" id="{0068382A-9AF0-4A29-B7A6-7E6AFCD042C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="" xmlns:a16="http://schemas.microsoft.com/office/drawing/2014/main" id="{DB79A9BC-6D8F-43A8-B90C-BA7A95047B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="" xmlns:a16="http://schemas.microsoft.com/office/drawing/2014/main" id="{A33719FB-18D7-4E37-A218-6C90C1D4C3A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="" xmlns:a16="http://schemas.microsoft.com/office/drawing/2014/main" id="{F6B0BD04-C31A-497F-BCBC-ADAE9241079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="" xmlns:a16="http://schemas.microsoft.com/office/drawing/2014/main" id="{3BEB524D-B2E0-4033-B36E-70F5203A6F3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="" xmlns:a16="http://schemas.microsoft.com/office/drawing/2014/main" id="{5642B2A0-1CDF-4EFD-88A1-9C68B29FC48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="" xmlns:a16="http://schemas.microsoft.com/office/drawing/2014/main" id="{48AB8793-E0D4-4CA2-9F74-2AD7372CC67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="" xmlns:a16="http://schemas.microsoft.com/office/drawing/2014/main" id="{8E81C938-1E43-42FA-A472-889D34ECBE5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="" xmlns:a16="http://schemas.microsoft.com/office/drawing/2014/main" id="{27B249FE-1A7C-4CF7-935A-4875124C5D2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="" xmlns:a16="http://schemas.microsoft.com/office/drawing/2014/main" id="{56DB3AE9-08E9-4D12-BC06-DB2749AAC52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="" xmlns:a16="http://schemas.microsoft.com/office/drawing/2014/main" id="{A453C114-EF22-42AB-9E13-AA2147328A0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="" xmlns:a16="http://schemas.microsoft.com/office/drawing/2014/main" id="{F9BD6BF4-53FA-41FE-A3A0-D2A023BB848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="" xmlns:a16="http://schemas.microsoft.com/office/drawing/2014/main" id="{0E302F2A-88E5-486E-A09D-A6056940677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="" xmlns:a16="http://schemas.microsoft.com/office/drawing/2014/main" id="{3B3E95F8-4674-43B4-8EFB-645F751B4B7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="" xmlns:a16="http://schemas.microsoft.com/office/drawing/2014/main" id="{AFD36177-6DA6-4607-846D-49446BA7FD7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="" xmlns:a16="http://schemas.microsoft.com/office/drawing/2014/main" id="{8F99D7A2-D7B3-48FD-A401-D64676C68BF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="" xmlns:a16="http://schemas.microsoft.com/office/drawing/2014/main" id="{D05A48B0-124D-4D22-8249-8011693F0BA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="" xmlns:a16="http://schemas.microsoft.com/office/drawing/2014/main" id="{3873CF62-9C07-4B1F-BD2C-3C90E443CA3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="" xmlns:a16="http://schemas.microsoft.com/office/drawing/2014/main" id="{B099A973-F2A8-4295-ACCA-8A4E7CCF1EA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="" xmlns:a16="http://schemas.microsoft.com/office/drawing/2014/main" id="{53EA1B53-C17D-4D9A-81C7-2ABB0D87C39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="" xmlns:a16="http://schemas.microsoft.com/office/drawing/2014/main" id="{98E5518B-A4F9-492C-9BA1-6F2DCC73BC1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="" xmlns:a16="http://schemas.microsoft.com/office/drawing/2014/main" id="{538D6015-BDBB-47E2-A366-D9234153BBF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="" xmlns:a16="http://schemas.microsoft.com/office/drawing/2014/main" id="{4B92F0CB-0E7E-4960-8E44-8CB8496B6D6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="" xmlns:a16="http://schemas.microsoft.com/office/drawing/2014/main" id="{129127E3-4EB9-4F9B-87A6-2B3C76076CB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="" xmlns:a16="http://schemas.microsoft.com/office/drawing/2014/main" id="{98FB36CE-F41F-47DE-B8F6-BC074C6A93B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="" xmlns:a16="http://schemas.microsoft.com/office/drawing/2014/main" id="{B2D458C1-C044-4463-944A-54AB7172264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="" xmlns:a16="http://schemas.microsoft.com/office/drawing/2014/main" id="{635842C2-BD83-47F2-9204-91C25A67F6F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="" xmlns:a16="http://schemas.microsoft.com/office/drawing/2014/main" id="{72F49052-77E2-4A56-80D0-C05675DC52A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="" xmlns:a16="http://schemas.microsoft.com/office/drawing/2014/main" id="{837DC87E-663B-4754-B48F-C3280AF21E4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="" xmlns:a16="http://schemas.microsoft.com/office/drawing/2014/main" id="{58E1354D-8C0C-4151-A446-1C6FEE02F93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="" xmlns:a16="http://schemas.microsoft.com/office/drawing/2014/main" id="{9B5C2BFC-1D9E-4689-ABB5-E8B35DB0168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="" xmlns:a16="http://schemas.microsoft.com/office/drawing/2014/main" id="{9BA674EA-2E2B-4B80-8C9B-585DD5A2D93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="" xmlns:a16="http://schemas.microsoft.com/office/drawing/2014/main" id="{4AEFFCD4-F283-4B72-B4D8-AAF295E77BA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="" xmlns:a16="http://schemas.microsoft.com/office/drawing/2014/main" id="{F1EEACFC-DEE0-4600-97FE-E4093CD5652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="" xmlns:a16="http://schemas.microsoft.com/office/drawing/2014/main" id="{E9C40092-32C5-4FEE-ABD9-77ADF2E265E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="" xmlns:a16="http://schemas.microsoft.com/office/drawing/2014/main" id="{6AADC377-CE7D-43CF-9E83-F524DE9EE9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="" xmlns:a16="http://schemas.microsoft.com/office/drawing/2014/main" id="{A7237603-BCEA-4064-BA98-2E90D1F509D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="" xmlns:a16="http://schemas.microsoft.com/office/drawing/2014/main" id="{FB057965-02EA-43C3-8190-47A605E488A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="" xmlns:a16="http://schemas.microsoft.com/office/drawing/2014/main" id="{9F447A05-038F-471A-BDB5-17A71C2A960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="" xmlns:a16="http://schemas.microsoft.com/office/drawing/2014/main" id="{CA0F145B-20A4-471A-AF42-1EF0B754703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="" xmlns:a16="http://schemas.microsoft.com/office/drawing/2014/main" id="{733E9A59-80CF-44E0-880C-B1A75CD344D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="" xmlns:a16="http://schemas.microsoft.com/office/drawing/2014/main" id="{807B7B1D-41F3-4DD5-8936-67D3069E0D6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="" xmlns:a16="http://schemas.microsoft.com/office/drawing/2014/main" id="{56E2EE7A-223E-4FCA-901A-54B85517B0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="" xmlns:a16="http://schemas.microsoft.com/office/drawing/2014/main" id="{0BDC4331-A5DE-4595-B035-86B75111743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="" xmlns:a16="http://schemas.microsoft.com/office/drawing/2014/main" id="{A01D85F3-FAAB-4072-931A-F8E8369FAE8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="" xmlns:a16="http://schemas.microsoft.com/office/drawing/2014/main" id="{D050E551-0A67-46FE-877A-45772C842C4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="" xmlns:a16="http://schemas.microsoft.com/office/drawing/2014/main" id="{2B5E9AFA-42F5-4E0C-84EA-3214587A0D3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="" xmlns:a16="http://schemas.microsoft.com/office/drawing/2014/main" id="{782FEC40-F6E6-44AB-B249-1AC6E2E25FF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="" xmlns:a16="http://schemas.microsoft.com/office/drawing/2014/main" id="{3B14C0D5-7077-4E89-A92B-96E178B4A02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="" xmlns:a16="http://schemas.microsoft.com/office/drawing/2014/main" id="{76898FB8-98C7-4AE1-AF78-CFA5126423C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="" xmlns:a16="http://schemas.microsoft.com/office/drawing/2014/main" id="{FC24CD25-0923-4BEF-8F2B-2485F33CDE8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="" xmlns:a16="http://schemas.microsoft.com/office/drawing/2014/main" id="{036B4BED-0B00-4BE4-8EEB-68E50FD4BA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="" xmlns:a16="http://schemas.microsoft.com/office/drawing/2014/main" id="{0F350095-6A37-4712-965E-7EFC20D411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="" xmlns:a16="http://schemas.microsoft.com/office/drawing/2014/main" id="{E4A92B5C-0BDB-4494-A348-5949FA36C64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="" xmlns:a16="http://schemas.microsoft.com/office/drawing/2014/main" id="{DC973BA1-3135-4412-A1C5-C06B5CAC5EFC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="" xmlns:a16="http://schemas.microsoft.com/office/drawing/2014/main" id="{E4A84B04-2575-4CE3-8DA9-4A716EB9ABB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="" xmlns:a16="http://schemas.microsoft.com/office/drawing/2014/main" id="{2E859311-47A6-4806-93B0-7FE1DEFD316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="" xmlns:a16="http://schemas.microsoft.com/office/drawing/2014/main" id="{104474E3-ED74-4802-B4EA-1B91CB43EA7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="" xmlns:a16="http://schemas.microsoft.com/office/drawing/2014/main" id="{E9D97758-34C5-4614-80AB-5787ACF4A907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6" name="Text Box 2419">
          <a:extLst>
            <a:ext uri="{FF2B5EF4-FFF2-40B4-BE49-F238E27FC236}">
              <a16:creationId xmlns="" xmlns:a16="http://schemas.microsoft.com/office/drawing/2014/main" id="{24D8FC53-BA67-4C34-972E-DEA2C3671CE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7" name="Text Box 2419">
          <a:extLst>
            <a:ext uri="{FF2B5EF4-FFF2-40B4-BE49-F238E27FC236}">
              <a16:creationId xmlns="" xmlns:a16="http://schemas.microsoft.com/office/drawing/2014/main" id="{79D3FE24-1D9E-41A3-9220-46CCF04E2B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58" name="Text Box 2419">
          <a:extLst>
            <a:ext uri="{FF2B5EF4-FFF2-40B4-BE49-F238E27FC236}">
              <a16:creationId xmlns="" xmlns:a16="http://schemas.microsoft.com/office/drawing/2014/main" id="{C0B4A067-72AF-4399-89D3-29ED34BA52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59" name="Text Box 2419">
          <a:extLst>
            <a:ext uri="{FF2B5EF4-FFF2-40B4-BE49-F238E27FC236}">
              <a16:creationId xmlns="" xmlns:a16="http://schemas.microsoft.com/office/drawing/2014/main" id="{2EA61A53-26A4-45E4-B5BE-8BE6D6E125D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60" name="Text Box 2419">
          <a:extLst>
            <a:ext uri="{FF2B5EF4-FFF2-40B4-BE49-F238E27FC236}">
              <a16:creationId xmlns="" xmlns:a16="http://schemas.microsoft.com/office/drawing/2014/main" id="{B11BA71D-7534-463D-BD20-8C7FC297C77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161" name="Text Box 2419">
          <a:extLst>
            <a:ext uri="{FF2B5EF4-FFF2-40B4-BE49-F238E27FC236}">
              <a16:creationId xmlns="" xmlns:a16="http://schemas.microsoft.com/office/drawing/2014/main" id="{B8445D4F-601B-4B61-A82E-21D003A959F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162" name="Text Box 2419">
          <a:extLst>
            <a:ext uri="{FF2B5EF4-FFF2-40B4-BE49-F238E27FC236}">
              <a16:creationId xmlns="" xmlns:a16="http://schemas.microsoft.com/office/drawing/2014/main" id="{7932FA2B-F2BB-4C26-B691-05E2F3B01B9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163" name="Text Box 2419">
          <a:extLst>
            <a:ext uri="{FF2B5EF4-FFF2-40B4-BE49-F238E27FC236}">
              <a16:creationId xmlns="" xmlns:a16="http://schemas.microsoft.com/office/drawing/2014/main" id="{ADDC194F-87EC-4BC1-A791-69DA8E71474F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600676</xdr:colOff>
      <xdr:row>43</xdr:row>
      <xdr:rowOff>154459</xdr:rowOff>
    </xdr:from>
    <xdr:to>
      <xdr:col>1</xdr:col>
      <xdr:colOff>2368378</xdr:colOff>
      <xdr:row>43</xdr:row>
      <xdr:rowOff>1188127</xdr:rowOff>
    </xdr:to>
    <xdr:pic>
      <xdr:nvPicPr>
        <xdr:cNvPr id="164" name="图片 83">
          <a:extLst>
            <a:ext uri="{FF2B5EF4-FFF2-40B4-BE49-F238E27FC236}">
              <a16:creationId xmlns="" xmlns:a16="http://schemas.microsoft.com/office/drawing/2014/main" id="{C252595A-0B67-40FF-B18C-30C9295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76951" y="61866934"/>
          <a:ext cx="1767702" cy="1033668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343244</xdr:colOff>
      <xdr:row>17</xdr:row>
      <xdr:rowOff>60067</xdr:rowOff>
    </xdr:from>
    <xdr:ext cx="2222500" cy="1237988"/>
    <xdr:pic>
      <xdr:nvPicPr>
        <xdr:cNvPr id="165" name="图片 6">
          <a:extLst>
            <a:ext uri="{FF2B5EF4-FFF2-40B4-BE49-F238E27FC236}">
              <a16:creationId xmlns="" xmlns:a16="http://schemas.microsoft.com/office/drawing/2014/main" id="{B68245F1-7AA6-4FC5-8DC9-4C7F2CE3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19519" y="20262592"/>
          <a:ext cx="2222500" cy="1237988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</xdr:col>
      <xdr:colOff>823783</xdr:colOff>
      <xdr:row>22</xdr:row>
      <xdr:rowOff>85810</xdr:rowOff>
    </xdr:from>
    <xdr:to>
      <xdr:col>1</xdr:col>
      <xdr:colOff>2026767</xdr:colOff>
      <xdr:row>22</xdr:row>
      <xdr:rowOff>1388097</xdr:rowOff>
    </xdr:to>
    <xdr:pic>
      <xdr:nvPicPr>
        <xdr:cNvPr id="166" name="图片 15">
          <a:extLst>
            <a:ext uri="{FF2B5EF4-FFF2-40B4-BE49-F238E27FC236}">
              <a16:creationId xmlns="" xmlns:a16="http://schemas.microsoft.com/office/drawing/2014/main" id="{F149CCE3-3C1B-4F0D-8C8F-A02DEE96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2498135"/>
          <a:ext cx="1202984" cy="1302287"/>
        </a:xfrm>
        <a:prstGeom prst="rect">
          <a:avLst/>
        </a:prstGeom>
      </xdr:spPr>
    </xdr:pic>
    <xdr:clientData/>
  </xdr:twoCellAnchor>
  <xdr:twoCellAnchor editAs="oneCell">
    <xdr:from>
      <xdr:col>1</xdr:col>
      <xdr:colOff>832364</xdr:colOff>
      <xdr:row>25</xdr:row>
      <xdr:rowOff>51486</xdr:rowOff>
    </xdr:from>
    <xdr:to>
      <xdr:col>1</xdr:col>
      <xdr:colOff>2055576</xdr:colOff>
      <xdr:row>25</xdr:row>
      <xdr:rowOff>1482926</xdr:rowOff>
    </xdr:to>
    <xdr:pic>
      <xdr:nvPicPr>
        <xdr:cNvPr id="167" name="图片 35" descr="B01589">
          <a:extLst>
            <a:ext uri="{FF2B5EF4-FFF2-40B4-BE49-F238E27FC236}">
              <a16:creationId xmlns="" xmlns:a16="http://schemas.microsoft.com/office/drawing/2014/main" id="{7C5E161A-5F60-4490-86D6-D9CA05B5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27378711"/>
          <a:ext cx="1223212" cy="1431440"/>
        </a:xfrm>
        <a:prstGeom prst="rect">
          <a:avLst/>
        </a:prstGeom>
      </xdr:spPr>
    </xdr:pic>
    <xdr:clientData/>
  </xdr:twoCellAnchor>
  <xdr:twoCellAnchor editAs="oneCell">
    <xdr:from>
      <xdr:col>1</xdr:col>
      <xdr:colOff>992241</xdr:colOff>
      <xdr:row>30</xdr:row>
      <xdr:rowOff>42905</xdr:rowOff>
    </xdr:from>
    <xdr:to>
      <xdr:col>1</xdr:col>
      <xdr:colOff>1672936</xdr:colOff>
      <xdr:row>30</xdr:row>
      <xdr:rowOff>1542524</xdr:rowOff>
    </xdr:to>
    <xdr:pic>
      <xdr:nvPicPr>
        <xdr:cNvPr id="168" name="图片 20">
          <a:extLst>
            <a:ext uri="{FF2B5EF4-FFF2-40B4-BE49-F238E27FC236}">
              <a16:creationId xmlns="" xmlns:a16="http://schemas.microsoft.com/office/drawing/2014/main" id="{4A317028-6871-488C-A8F7-0F8272EC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55616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599645</xdr:colOff>
      <xdr:row>10</xdr:row>
      <xdr:rowOff>242604</xdr:rowOff>
    </xdr:from>
    <xdr:ext cx="1184910" cy="1139190"/>
    <xdr:pic>
      <xdr:nvPicPr>
        <xdr:cNvPr id="169" name="图片 21">
          <a:extLst>
            <a:ext uri="{FF2B5EF4-FFF2-40B4-BE49-F238E27FC236}">
              <a16:creationId xmlns="" xmlns:a16="http://schemas.microsoft.com/office/drawing/2014/main" id="{2984202A-4B89-4A5C-B963-DF3451DE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75920" y="11424954"/>
          <a:ext cx="1184910" cy="1139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28</xdr:row>
      <xdr:rowOff>42905</xdr:rowOff>
    </xdr:from>
    <xdr:ext cx="680695" cy="1499619"/>
    <xdr:pic>
      <xdr:nvPicPr>
        <xdr:cNvPr id="170" name="图片 20">
          <a:extLst>
            <a:ext uri="{FF2B5EF4-FFF2-40B4-BE49-F238E27FC236}">
              <a16:creationId xmlns="" xmlns:a16="http://schemas.microsoft.com/office/drawing/2014/main" id="{F00E8970-D5CF-488C-A2D0-577E1958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22850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992241</xdr:colOff>
      <xdr:row>29</xdr:row>
      <xdr:rowOff>42905</xdr:rowOff>
    </xdr:from>
    <xdr:ext cx="680695" cy="1499619"/>
    <xdr:pic>
      <xdr:nvPicPr>
        <xdr:cNvPr id="171" name="图片 20">
          <a:extLst>
            <a:ext uri="{FF2B5EF4-FFF2-40B4-BE49-F238E27FC236}">
              <a16:creationId xmlns="" xmlns:a16="http://schemas.microsoft.com/office/drawing/2014/main" id="{8C8C9B2B-44C1-4163-A24B-B831D48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68516" y="33923330"/>
          <a:ext cx="680695" cy="1499619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35</xdr:row>
      <xdr:rowOff>252372</xdr:rowOff>
    </xdr:from>
    <xdr:ext cx="1660770" cy="1063917"/>
    <xdr:pic>
      <xdr:nvPicPr>
        <xdr:cNvPr id="172" name="图片 11">
          <a:extLst>
            <a:ext uri="{FF2B5EF4-FFF2-40B4-BE49-F238E27FC236}">
              <a16:creationId xmlns="" xmlns:a16="http://schemas.microsoft.com/office/drawing/2014/main" id="{36636201-F333-4172-8F73-6A7582AA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21540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632779</xdr:colOff>
      <xdr:row>36</xdr:row>
      <xdr:rowOff>252372</xdr:rowOff>
    </xdr:from>
    <xdr:ext cx="1660770" cy="1063917"/>
    <xdr:pic>
      <xdr:nvPicPr>
        <xdr:cNvPr id="173" name="图片 11">
          <a:extLst>
            <a:ext uri="{FF2B5EF4-FFF2-40B4-BE49-F238E27FC236}">
              <a16:creationId xmlns="" xmlns:a16="http://schemas.microsoft.com/office/drawing/2014/main" id="{345CD4BE-D43D-417E-88DD-4EE6FAB6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054" y="53792397"/>
          <a:ext cx="1660770" cy="1063917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365606</xdr:colOff>
      <xdr:row>50</xdr:row>
      <xdr:rowOff>115454</xdr:rowOff>
    </xdr:from>
    <xdr:ext cx="1075690" cy="983615"/>
    <xdr:pic>
      <xdr:nvPicPr>
        <xdr:cNvPr id="174" name="图片 91" descr="C:\Users\ADMINI~1\AppData\Local\Temp\QQ_1763707970845.png">
          <a:extLst>
            <a:ext uri="{FF2B5EF4-FFF2-40B4-BE49-F238E27FC236}">
              <a16:creationId xmlns="" xmlns:a16="http://schemas.microsoft.com/office/drawing/2014/main" id="{8B607027-8946-413D-A76D-3F30EE95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156247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50</xdr:row>
      <xdr:rowOff>176228</xdr:rowOff>
    </xdr:from>
    <xdr:ext cx="668020" cy="587375"/>
    <xdr:pic>
      <xdr:nvPicPr>
        <xdr:cNvPr id="175" name="图片 94">
          <a:extLst>
            <a:ext uri="{FF2B5EF4-FFF2-40B4-BE49-F238E27FC236}">
              <a16:creationId xmlns="" xmlns:a16="http://schemas.microsoft.com/office/drawing/2014/main" id="{5F94A693-EEDD-405F-AB91-29F333182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1623253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365606</xdr:colOff>
      <xdr:row>51</xdr:row>
      <xdr:rowOff>115454</xdr:rowOff>
    </xdr:from>
    <xdr:ext cx="1075690" cy="983615"/>
    <xdr:pic>
      <xdr:nvPicPr>
        <xdr:cNvPr id="176" name="图片 91" descr="C:\Users\ADMINI~1\AppData\Local\Temp\QQ_1763707970845.png">
          <a:extLst>
            <a:ext uri="{FF2B5EF4-FFF2-40B4-BE49-F238E27FC236}">
              <a16:creationId xmlns="" xmlns:a16="http://schemas.microsoft.com/office/drawing/2014/main" id="{5CE5D370-55D6-4A6A-8802-69B7F466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881" y="72953129"/>
          <a:ext cx="1075690" cy="9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1458553</xdr:colOff>
      <xdr:row>51</xdr:row>
      <xdr:rowOff>176228</xdr:rowOff>
    </xdr:from>
    <xdr:ext cx="668020" cy="587375"/>
    <xdr:pic>
      <xdr:nvPicPr>
        <xdr:cNvPr id="177" name="图片 94">
          <a:extLst>
            <a:ext uri="{FF2B5EF4-FFF2-40B4-BE49-F238E27FC236}">
              <a16:creationId xmlns="" xmlns:a16="http://schemas.microsoft.com/office/drawing/2014/main" id="{DB578DAD-31A6-46D0-A8F8-4356FA3A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34828" y="73013903"/>
          <a:ext cx="668020" cy="587375"/>
        </a:xfrm>
        <a:prstGeom prst="rect">
          <a:avLst/>
        </a:prstGeom>
      </xdr:spPr>
    </xdr:pic>
    <xdr:clientData/>
  </xdr:oneCellAnchor>
  <xdr:oneCellAnchor>
    <xdr:from>
      <xdr:col>1</xdr:col>
      <xdr:colOff>808180</xdr:colOff>
      <xdr:row>53</xdr:row>
      <xdr:rowOff>76970</xdr:rowOff>
    </xdr:from>
    <xdr:ext cx="1039091" cy="1113414"/>
    <xdr:pic>
      <xdr:nvPicPr>
        <xdr:cNvPr id="178" name="图片 92" descr="C:\Users\ADMINI~1\AppData\Local\Temp\QQ_1763708044046.png">
          <a:extLst>
            <a:ext uri="{FF2B5EF4-FFF2-40B4-BE49-F238E27FC236}">
              <a16:creationId xmlns="" xmlns:a16="http://schemas.microsoft.com/office/drawing/2014/main" id="{25D74AAD-BF87-4DE1-A55A-403B27AE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569594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808180</xdr:colOff>
      <xdr:row>54</xdr:row>
      <xdr:rowOff>76970</xdr:rowOff>
    </xdr:from>
    <xdr:ext cx="1039091" cy="1113414"/>
    <xdr:pic>
      <xdr:nvPicPr>
        <xdr:cNvPr id="179" name="图片 92" descr="C:\Users\ADMINI~1\AppData\Local\Temp\QQ_1763708044046.png">
          <a:extLst>
            <a:ext uri="{FF2B5EF4-FFF2-40B4-BE49-F238E27FC236}">
              <a16:creationId xmlns="" xmlns:a16="http://schemas.microsoft.com/office/drawing/2014/main" id="{382DFF24-E7B2-4258-9CF4-0CB93F67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455" y="77086595"/>
          <a:ext cx="1039091" cy="111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56</xdr:row>
      <xdr:rowOff>19242</xdr:rowOff>
    </xdr:from>
    <xdr:ext cx="1098752" cy="1173789"/>
    <xdr:pic>
      <xdr:nvPicPr>
        <xdr:cNvPr id="180" name="图片 93" descr="C:\Users\ADMINI~1\AppData\Local\Temp\QQ_1763708063410.png">
          <a:extLst>
            <a:ext uri="{FF2B5EF4-FFF2-40B4-BE49-F238E27FC236}">
              <a16:creationId xmlns="" xmlns:a16="http://schemas.microsoft.com/office/drawing/2014/main" id="{A12022B8-9C72-4E33-B2C1-4D8E81A7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7981016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779319</xdr:colOff>
      <xdr:row>57</xdr:row>
      <xdr:rowOff>19242</xdr:rowOff>
    </xdr:from>
    <xdr:ext cx="1098752" cy="1173789"/>
    <xdr:pic>
      <xdr:nvPicPr>
        <xdr:cNvPr id="181" name="图片 93" descr="C:\Users\ADMINI~1\AppData\Local\Temp\QQ_1763708063410.png">
          <a:extLst>
            <a:ext uri="{FF2B5EF4-FFF2-40B4-BE49-F238E27FC236}">
              <a16:creationId xmlns="" xmlns:a16="http://schemas.microsoft.com/office/drawing/2014/main" id="{CCF3EEA9-07A3-496D-B04C-4D67DDF62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5594" y="81200817"/>
          <a:ext cx="1098752" cy="117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823783</xdr:colOff>
      <xdr:row>23</xdr:row>
      <xdr:rowOff>85810</xdr:rowOff>
    </xdr:from>
    <xdr:to>
      <xdr:col>1</xdr:col>
      <xdr:colOff>2026767</xdr:colOff>
      <xdr:row>23</xdr:row>
      <xdr:rowOff>1388097</xdr:rowOff>
    </xdr:to>
    <xdr:pic>
      <xdr:nvPicPr>
        <xdr:cNvPr id="182" name="图片 15">
          <a:extLst>
            <a:ext uri="{FF2B5EF4-FFF2-40B4-BE49-F238E27FC236}">
              <a16:creationId xmlns="" xmlns:a16="http://schemas.microsoft.com/office/drawing/2014/main" id="{1A483C53-5271-475B-9607-D9E4CDFE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4136435"/>
          <a:ext cx="1202984" cy="1302287"/>
        </a:xfrm>
        <a:prstGeom prst="rect">
          <a:avLst/>
        </a:prstGeom>
      </xdr:spPr>
    </xdr:pic>
    <xdr:clientData/>
  </xdr:twoCellAnchor>
  <xdr:twoCellAnchor>
    <xdr:from>
      <xdr:col>1</xdr:col>
      <xdr:colOff>823783</xdr:colOff>
      <xdr:row>24</xdr:row>
      <xdr:rowOff>85810</xdr:rowOff>
    </xdr:from>
    <xdr:to>
      <xdr:col>1</xdr:col>
      <xdr:colOff>2026767</xdr:colOff>
      <xdr:row>24</xdr:row>
      <xdr:rowOff>1388097</xdr:rowOff>
    </xdr:to>
    <xdr:pic>
      <xdr:nvPicPr>
        <xdr:cNvPr id="183" name="图片 15">
          <a:extLst>
            <a:ext uri="{FF2B5EF4-FFF2-40B4-BE49-F238E27FC236}">
              <a16:creationId xmlns="" xmlns:a16="http://schemas.microsoft.com/office/drawing/2014/main" id="{0D4760AA-C3B5-4FB7-8156-B057D11D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0058" y="25774735"/>
          <a:ext cx="1202984" cy="1302287"/>
        </a:xfrm>
        <a:prstGeom prst="rect">
          <a:avLst/>
        </a:prstGeom>
      </xdr:spPr>
    </xdr:pic>
    <xdr:clientData/>
  </xdr:twoCellAnchor>
  <xdr:oneCellAnchor>
    <xdr:from>
      <xdr:col>1</xdr:col>
      <xdr:colOff>832364</xdr:colOff>
      <xdr:row>26</xdr:row>
      <xdr:rowOff>51486</xdr:rowOff>
    </xdr:from>
    <xdr:ext cx="1223212" cy="1431440"/>
    <xdr:pic>
      <xdr:nvPicPr>
        <xdr:cNvPr id="184" name="图片 35" descr="B01589">
          <a:extLst>
            <a:ext uri="{FF2B5EF4-FFF2-40B4-BE49-F238E27FC236}">
              <a16:creationId xmlns="" xmlns:a16="http://schemas.microsoft.com/office/drawing/2014/main" id="{47C3F3B3-6182-44A7-987A-98E21053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29017011"/>
          <a:ext cx="1223212" cy="1431440"/>
        </a:xfrm>
        <a:prstGeom prst="rect">
          <a:avLst/>
        </a:prstGeom>
      </xdr:spPr>
    </xdr:pic>
    <xdr:clientData/>
  </xdr:oneCellAnchor>
  <xdr:oneCellAnchor>
    <xdr:from>
      <xdr:col>1</xdr:col>
      <xdr:colOff>832364</xdr:colOff>
      <xdr:row>27</xdr:row>
      <xdr:rowOff>51486</xdr:rowOff>
    </xdr:from>
    <xdr:ext cx="1223212" cy="1431440"/>
    <xdr:pic>
      <xdr:nvPicPr>
        <xdr:cNvPr id="185" name="图片 35" descr="B01589">
          <a:extLst>
            <a:ext uri="{FF2B5EF4-FFF2-40B4-BE49-F238E27FC236}">
              <a16:creationId xmlns="" xmlns:a16="http://schemas.microsoft.com/office/drawing/2014/main" id="{62BFB8C2-75BD-4733-8F0F-2C083768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8639" y="30655311"/>
          <a:ext cx="1223212" cy="1431440"/>
        </a:xfrm>
        <a:prstGeom prst="rect">
          <a:avLst/>
        </a:prstGeom>
      </xdr:spPr>
    </xdr:pic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0" name="Text Box 2419">
          <a:extLst>
            <a:ext uri="{FF2B5EF4-FFF2-40B4-BE49-F238E27FC236}">
              <a16:creationId xmlns="" xmlns:a16="http://schemas.microsoft.com/office/drawing/2014/main" id="{515434E8-65EB-4F17-BC37-80974ED02341}"/>
            </a:ext>
          </a:extLst>
        </xdr:cNvPr>
        <xdr:cNvSpPr txBox="1">
          <a:spLocks noChangeArrowheads="1"/>
        </xdr:cNvSpPr>
      </xdr:nvSpPr>
      <xdr:spPr>
        <a:xfrm>
          <a:off x="2023046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1" name="Text Box 2419">
          <a:extLst>
            <a:ext uri="{FF2B5EF4-FFF2-40B4-BE49-F238E27FC236}">
              <a16:creationId xmlns="" xmlns:a16="http://schemas.microsoft.com/office/drawing/2014/main" id="{42DDC25E-10E9-4164-B59D-66795CF985B3}"/>
            </a:ext>
          </a:extLst>
        </xdr:cNvPr>
        <xdr:cNvSpPr txBox="1">
          <a:spLocks noChangeArrowheads="1"/>
        </xdr:cNvSpPr>
      </xdr:nvSpPr>
      <xdr:spPr>
        <a:xfrm>
          <a:off x="2023046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2" name="Text Box 2419">
          <a:extLst>
            <a:ext uri="{FF2B5EF4-FFF2-40B4-BE49-F238E27FC236}">
              <a16:creationId xmlns="" xmlns:a16="http://schemas.microsoft.com/office/drawing/2014/main" id="{74366964-E8BE-40D5-9AAA-DE3CA6CF4292}"/>
            </a:ext>
          </a:extLst>
        </xdr:cNvPr>
        <xdr:cNvSpPr txBox="1">
          <a:spLocks noChangeArrowheads="1"/>
        </xdr:cNvSpPr>
      </xdr:nvSpPr>
      <xdr:spPr>
        <a:xfrm>
          <a:off x="2023046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3" name="Text Box 2419">
          <a:extLst>
            <a:ext uri="{FF2B5EF4-FFF2-40B4-BE49-F238E27FC236}">
              <a16:creationId xmlns="" xmlns:a16="http://schemas.microsoft.com/office/drawing/2014/main" id="{561B2795-8E59-4683-AC63-C869E43177CA}"/>
            </a:ext>
          </a:extLst>
        </xdr:cNvPr>
        <xdr:cNvSpPr txBox="1">
          <a:spLocks noChangeArrowheads="1"/>
        </xdr:cNvSpPr>
      </xdr:nvSpPr>
      <xdr:spPr>
        <a:xfrm>
          <a:off x="2023046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4" name="Text Box 2419">
          <a:extLst>
            <a:ext uri="{FF2B5EF4-FFF2-40B4-BE49-F238E27FC236}">
              <a16:creationId xmlns="" xmlns:a16="http://schemas.microsoft.com/office/drawing/2014/main" id="{4F1525ED-2429-4C32-B36F-FD6411864EED}"/>
            </a:ext>
          </a:extLst>
        </xdr:cNvPr>
        <xdr:cNvSpPr txBox="1">
          <a:spLocks noChangeArrowheads="1"/>
        </xdr:cNvSpPr>
      </xdr:nvSpPr>
      <xdr:spPr>
        <a:xfrm>
          <a:off x="2023046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5" name="Text Box 2419">
          <a:extLst>
            <a:ext uri="{FF2B5EF4-FFF2-40B4-BE49-F238E27FC236}">
              <a16:creationId xmlns="" xmlns:a16="http://schemas.microsoft.com/office/drawing/2014/main" id="{852CCC1F-E4F4-4045-954C-F212245F0BAE}"/>
            </a:ext>
          </a:extLst>
        </xdr:cNvPr>
        <xdr:cNvSpPr txBox="1">
          <a:spLocks noChangeArrowheads="1"/>
        </xdr:cNvSpPr>
      </xdr:nvSpPr>
      <xdr:spPr>
        <a:xfrm>
          <a:off x="2023046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6" name="Text Box 2419">
          <a:extLst>
            <a:ext uri="{FF2B5EF4-FFF2-40B4-BE49-F238E27FC236}">
              <a16:creationId xmlns="" xmlns:a16="http://schemas.microsoft.com/office/drawing/2014/main" id="{127D6529-C02C-4860-8B00-59C52BB6F103}"/>
            </a:ext>
          </a:extLst>
        </xdr:cNvPr>
        <xdr:cNvSpPr txBox="1">
          <a:spLocks noChangeArrowheads="1"/>
        </xdr:cNvSpPr>
      </xdr:nvSpPr>
      <xdr:spPr>
        <a:xfrm>
          <a:off x="2023046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7" name="Text Box 2419">
          <a:extLst>
            <a:ext uri="{FF2B5EF4-FFF2-40B4-BE49-F238E27FC236}">
              <a16:creationId xmlns="" xmlns:a16="http://schemas.microsoft.com/office/drawing/2014/main" id="{E1B58AFD-1290-4CB7-9DC8-26F73C5FA1A5}"/>
            </a:ext>
          </a:extLst>
        </xdr:cNvPr>
        <xdr:cNvSpPr txBox="1">
          <a:spLocks noChangeArrowheads="1"/>
        </xdr:cNvSpPr>
      </xdr:nvSpPr>
      <xdr:spPr>
        <a:xfrm>
          <a:off x="2023046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8" name="Text Box 2419">
          <a:extLst>
            <a:ext uri="{FF2B5EF4-FFF2-40B4-BE49-F238E27FC236}">
              <a16:creationId xmlns="" xmlns:a16="http://schemas.microsoft.com/office/drawing/2014/main" id="{7F2623F2-8F16-496B-9BF8-2B37CA7B0EF7}"/>
            </a:ext>
          </a:extLst>
        </xdr:cNvPr>
        <xdr:cNvSpPr txBox="1">
          <a:spLocks noChangeArrowheads="1"/>
        </xdr:cNvSpPr>
      </xdr:nvSpPr>
      <xdr:spPr>
        <a:xfrm>
          <a:off x="2023046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199" name="Text Box 2419">
          <a:extLst>
            <a:ext uri="{FF2B5EF4-FFF2-40B4-BE49-F238E27FC236}">
              <a16:creationId xmlns="" xmlns:a16="http://schemas.microsoft.com/office/drawing/2014/main" id="{615BAAA0-91CA-4025-A359-C782FE690553}"/>
            </a:ext>
          </a:extLst>
        </xdr:cNvPr>
        <xdr:cNvSpPr txBox="1">
          <a:spLocks noChangeArrowheads="1"/>
        </xdr:cNvSpPr>
      </xdr:nvSpPr>
      <xdr:spPr>
        <a:xfrm>
          <a:off x="2023046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0" name="Text Box 2419">
          <a:extLst>
            <a:ext uri="{FF2B5EF4-FFF2-40B4-BE49-F238E27FC236}">
              <a16:creationId xmlns="" xmlns:a16="http://schemas.microsoft.com/office/drawing/2014/main" id="{90B52D5B-B665-459E-99CA-AA97093621E6}"/>
            </a:ext>
          </a:extLst>
        </xdr:cNvPr>
        <xdr:cNvSpPr txBox="1">
          <a:spLocks noChangeArrowheads="1"/>
        </xdr:cNvSpPr>
      </xdr:nvSpPr>
      <xdr:spPr>
        <a:xfrm>
          <a:off x="2023046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1" name="Text Box 2419">
          <a:extLst>
            <a:ext uri="{FF2B5EF4-FFF2-40B4-BE49-F238E27FC236}">
              <a16:creationId xmlns="" xmlns:a16="http://schemas.microsoft.com/office/drawing/2014/main" id="{9AD3CC9F-7D9E-4F06-A056-2971D7B4FC2F}"/>
            </a:ext>
          </a:extLst>
        </xdr:cNvPr>
        <xdr:cNvSpPr txBox="1">
          <a:spLocks noChangeArrowheads="1"/>
        </xdr:cNvSpPr>
      </xdr:nvSpPr>
      <xdr:spPr>
        <a:xfrm>
          <a:off x="2023046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2" name="Text Box 2419">
          <a:extLst>
            <a:ext uri="{FF2B5EF4-FFF2-40B4-BE49-F238E27FC236}">
              <a16:creationId xmlns="" xmlns:a16="http://schemas.microsoft.com/office/drawing/2014/main" id="{7637A893-7A4D-4F22-8DEC-C3E680EC5DC3}"/>
            </a:ext>
          </a:extLst>
        </xdr:cNvPr>
        <xdr:cNvSpPr txBox="1">
          <a:spLocks noChangeArrowheads="1"/>
        </xdr:cNvSpPr>
      </xdr:nvSpPr>
      <xdr:spPr>
        <a:xfrm>
          <a:off x="2023046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3" name="Text Box 2419">
          <a:extLst>
            <a:ext uri="{FF2B5EF4-FFF2-40B4-BE49-F238E27FC236}">
              <a16:creationId xmlns="" xmlns:a16="http://schemas.microsoft.com/office/drawing/2014/main" id="{D6532E7A-CA6E-4989-86B6-B846D7C88FBA}"/>
            </a:ext>
          </a:extLst>
        </xdr:cNvPr>
        <xdr:cNvSpPr txBox="1">
          <a:spLocks noChangeArrowheads="1"/>
        </xdr:cNvSpPr>
      </xdr:nvSpPr>
      <xdr:spPr>
        <a:xfrm>
          <a:off x="2023046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4" name="Text Box 2419">
          <a:extLst>
            <a:ext uri="{FF2B5EF4-FFF2-40B4-BE49-F238E27FC236}">
              <a16:creationId xmlns="" xmlns:a16="http://schemas.microsoft.com/office/drawing/2014/main" id="{6E107552-3907-405A-80EE-6458C9DEC5B3}"/>
            </a:ext>
          </a:extLst>
        </xdr:cNvPr>
        <xdr:cNvSpPr txBox="1">
          <a:spLocks noChangeArrowheads="1"/>
        </xdr:cNvSpPr>
      </xdr:nvSpPr>
      <xdr:spPr>
        <a:xfrm>
          <a:off x="2023046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5" name="Text Box 2419">
          <a:extLst>
            <a:ext uri="{FF2B5EF4-FFF2-40B4-BE49-F238E27FC236}">
              <a16:creationId xmlns="" xmlns:a16="http://schemas.microsoft.com/office/drawing/2014/main" id="{8B6BD394-B6CC-442C-AEFF-E78EAE2EC9ED}"/>
            </a:ext>
          </a:extLst>
        </xdr:cNvPr>
        <xdr:cNvSpPr txBox="1">
          <a:spLocks noChangeArrowheads="1"/>
        </xdr:cNvSpPr>
      </xdr:nvSpPr>
      <xdr:spPr>
        <a:xfrm>
          <a:off x="2023046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6" name="Text Box 2419">
          <a:extLst>
            <a:ext uri="{FF2B5EF4-FFF2-40B4-BE49-F238E27FC236}">
              <a16:creationId xmlns="" xmlns:a16="http://schemas.microsoft.com/office/drawing/2014/main" id="{C3CDD9CD-2FC0-4988-9E35-EC283FA94015}"/>
            </a:ext>
          </a:extLst>
        </xdr:cNvPr>
        <xdr:cNvSpPr txBox="1">
          <a:spLocks noChangeArrowheads="1"/>
        </xdr:cNvSpPr>
      </xdr:nvSpPr>
      <xdr:spPr>
        <a:xfrm>
          <a:off x="2023046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7" name="Text Box 2419">
          <a:extLst>
            <a:ext uri="{FF2B5EF4-FFF2-40B4-BE49-F238E27FC236}">
              <a16:creationId xmlns="" xmlns:a16="http://schemas.microsoft.com/office/drawing/2014/main" id="{D9270B1B-A702-439E-A77D-B7AC105FB16F}"/>
            </a:ext>
          </a:extLst>
        </xdr:cNvPr>
        <xdr:cNvSpPr txBox="1">
          <a:spLocks noChangeArrowheads="1"/>
        </xdr:cNvSpPr>
      </xdr:nvSpPr>
      <xdr:spPr>
        <a:xfrm>
          <a:off x="2023046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="" xmlns:a16="http://schemas.microsoft.com/office/drawing/2014/main" id="{45F17543-9403-4838-B093-68B5CD76C689}"/>
            </a:ext>
          </a:extLst>
        </xdr:cNvPr>
        <xdr:cNvSpPr txBox="1">
          <a:spLocks noChangeArrowheads="1"/>
        </xdr:cNvSpPr>
      </xdr:nvSpPr>
      <xdr:spPr>
        <a:xfrm>
          <a:off x="2023046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="" xmlns:a16="http://schemas.microsoft.com/office/drawing/2014/main" id="{AC5271EA-E5ED-466A-9CF8-EFFF1DFFDA8A}"/>
            </a:ext>
          </a:extLst>
        </xdr:cNvPr>
        <xdr:cNvSpPr txBox="1">
          <a:spLocks noChangeArrowheads="1"/>
        </xdr:cNvSpPr>
      </xdr:nvSpPr>
      <xdr:spPr>
        <a:xfrm>
          <a:off x="2023046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="" xmlns:a16="http://schemas.microsoft.com/office/drawing/2014/main" id="{DF7945D0-514C-47DD-B7B3-FD4F0EE61EA1}"/>
            </a:ext>
          </a:extLst>
        </xdr:cNvPr>
        <xdr:cNvSpPr txBox="1">
          <a:spLocks noChangeArrowheads="1"/>
        </xdr:cNvSpPr>
      </xdr:nvSpPr>
      <xdr:spPr>
        <a:xfrm>
          <a:off x="2023046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="" xmlns:a16="http://schemas.microsoft.com/office/drawing/2014/main" id="{B49F75F4-C82E-4FA9-8DD1-860DCFDA563E}"/>
            </a:ext>
          </a:extLst>
        </xdr:cNvPr>
        <xdr:cNvSpPr txBox="1">
          <a:spLocks noChangeArrowheads="1"/>
        </xdr:cNvSpPr>
      </xdr:nvSpPr>
      <xdr:spPr>
        <a:xfrm>
          <a:off x="2023046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="" xmlns:a16="http://schemas.microsoft.com/office/drawing/2014/main" id="{6891550E-92A5-4457-B7EE-3817037C880F}"/>
            </a:ext>
          </a:extLst>
        </xdr:cNvPr>
        <xdr:cNvSpPr txBox="1">
          <a:spLocks noChangeArrowheads="1"/>
        </xdr:cNvSpPr>
      </xdr:nvSpPr>
      <xdr:spPr>
        <a:xfrm>
          <a:off x="2023046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="" xmlns:a16="http://schemas.microsoft.com/office/drawing/2014/main" id="{02CB7553-61CE-4536-9727-58E73F4C9AB1}"/>
            </a:ext>
          </a:extLst>
        </xdr:cNvPr>
        <xdr:cNvSpPr txBox="1">
          <a:spLocks noChangeArrowheads="1"/>
        </xdr:cNvSpPr>
      </xdr:nvSpPr>
      <xdr:spPr>
        <a:xfrm>
          <a:off x="2023046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="" xmlns:a16="http://schemas.microsoft.com/office/drawing/2014/main" id="{FD1D46AA-4B74-464B-84EA-81D30E0F577A}"/>
            </a:ext>
          </a:extLst>
        </xdr:cNvPr>
        <xdr:cNvSpPr txBox="1">
          <a:spLocks noChangeArrowheads="1"/>
        </xdr:cNvSpPr>
      </xdr:nvSpPr>
      <xdr:spPr>
        <a:xfrm>
          <a:off x="20230465" y="11090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="" xmlns:a16="http://schemas.microsoft.com/office/drawing/2014/main" id="{B9757775-8F2F-42DF-85BD-8EA8E52C7849}"/>
            </a:ext>
          </a:extLst>
        </xdr:cNvPr>
        <xdr:cNvSpPr txBox="1">
          <a:spLocks noChangeArrowheads="1"/>
        </xdr:cNvSpPr>
      </xdr:nvSpPr>
      <xdr:spPr>
        <a:xfrm>
          <a:off x="2192591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="" xmlns:a16="http://schemas.microsoft.com/office/drawing/2014/main" id="{C67EF7F6-BD91-4AD7-8BED-2189C7624199}"/>
            </a:ext>
          </a:extLst>
        </xdr:cNvPr>
        <xdr:cNvSpPr txBox="1">
          <a:spLocks noChangeArrowheads="1"/>
        </xdr:cNvSpPr>
      </xdr:nvSpPr>
      <xdr:spPr>
        <a:xfrm>
          <a:off x="2192591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="" xmlns:a16="http://schemas.microsoft.com/office/drawing/2014/main" id="{304F98D9-23E1-4514-BDA5-EB0691BAC983}"/>
            </a:ext>
          </a:extLst>
        </xdr:cNvPr>
        <xdr:cNvSpPr txBox="1">
          <a:spLocks noChangeArrowheads="1"/>
        </xdr:cNvSpPr>
      </xdr:nvSpPr>
      <xdr:spPr>
        <a:xfrm>
          <a:off x="2192591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="" xmlns:a16="http://schemas.microsoft.com/office/drawing/2014/main" id="{931E5914-2F50-4E77-8A8F-0BD5CD9EC051}"/>
            </a:ext>
          </a:extLst>
        </xdr:cNvPr>
        <xdr:cNvSpPr txBox="1">
          <a:spLocks noChangeArrowheads="1"/>
        </xdr:cNvSpPr>
      </xdr:nvSpPr>
      <xdr:spPr>
        <a:xfrm>
          <a:off x="2192591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="" xmlns:a16="http://schemas.microsoft.com/office/drawing/2014/main" id="{5F0188B2-EB14-4159-B456-00B8563E446D}"/>
            </a:ext>
          </a:extLst>
        </xdr:cNvPr>
        <xdr:cNvSpPr txBox="1">
          <a:spLocks noChangeArrowheads="1"/>
        </xdr:cNvSpPr>
      </xdr:nvSpPr>
      <xdr:spPr>
        <a:xfrm>
          <a:off x="2192591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="" xmlns:a16="http://schemas.microsoft.com/office/drawing/2014/main" id="{7252309B-26DE-4335-A73B-B1D469EDBB55}"/>
            </a:ext>
          </a:extLst>
        </xdr:cNvPr>
        <xdr:cNvSpPr txBox="1">
          <a:spLocks noChangeArrowheads="1"/>
        </xdr:cNvSpPr>
      </xdr:nvSpPr>
      <xdr:spPr>
        <a:xfrm>
          <a:off x="2192591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="" xmlns:a16="http://schemas.microsoft.com/office/drawing/2014/main" id="{8FB4B46E-4148-4D87-802A-6E1A7C5ED8D2}"/>
            </a:ext>
          </a:extLst>
        </xdr:cNvPr>
        <xdr:cNvSpPr txBox="1">
          <a:spLocks noChangeArrowheads="1"/>
        </xdr:cNvSpPr>
      </xdr:nvSpPr>
      <xdr:spPr>
        <a:xfrm>
          <a:off x="2192591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="" xmlns:a16="http://schemas.microsoft.com/office/drawing/2014/main" id="{DC966572-DE9A-420E-ACE2-1C92F2795CFD}"/>
            </a:ext>
          </a:extLst>
        </xdr:cNvPr>
        <xdr:cNvSpPr txBox="1">
          <a:spLocks noChangeArrowheads="1"/>
        </xdr:cNvSpPr>
      </xdr:nvSpPr>
      <xdr:spPr>
        <a:xfrm>
          <a:off x="2192591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="" xmlns:a16="http://schemas.microsoft.com/office/drawing/2014/main" id="{129F73BA-98AE-45C9-BAB2-4D941D7FF673}"/>
            </a:ext>
          </a:extLst>
        </xdr:cNvPr>
        <xdr:cNvSpPr txBox="1">
          <a:spLocks noChangeArrowheads="1"/>
        </xdr:cNvSpPr>
      </xdr:nvSpPr>
      <xdr:spPr>
        <a:xfrm>
          <a:off x="2192591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="" xmlns:a16="http://schemas.microsoft.com/office/drawing/2014/main" id="{8F9A562D-4604-4F8F-9CC9-8D1D20C1C237}"/>
            </a:ext>
          </a:extLst>
        </xdr:cNvPr>
        <xdr:cNvSpPr txBox="1">
          <a:spLocks noChangeArrowheads="1"/>
        </xdr:cNvSpPr>
      </xdr:nvSpPr>
      <xdr:spPr>
        <a:xfrm>
          <a:off x="2192591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="" xmlns:a16="http://schemas.microsoft.com/office/drawing/2014/main" id="{D79C3B56-40A4-4B9D-B4BE-E69EAE01E312}"/>
            </a:ext>
          </a:extLst>
        </xdr:cNvPr>
        <xdr:cNvSpPr txBox="1">
          <a:spLocks noChangeArrowheads="1"/>
        </xdr:cNvSpPr>
      </xdr:nvSpPr>
      <xdr:spPr>
        <a:xfrm>
          <a:off x="2192591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="" xmlns:a16="http://schemas.microsoft.com/office/drawing/2014/main" id="{0AF51561-DAEB-40AE-BF8F-75729257DE39}"/>
            </a:ext>
          </a:extLst>
        </xdr:cNvPr>
        <xdr:cNvSpPr txBox="1">
          <a:spLocks noChangeArrowheads="1"/>
        </xdr:cNvSpPr>
      </xdr:nvSpPr>
      <xdr:spPr>
        <a:xfrm>
          <a:off x="2192591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="" xmlns:a16="http://schemas.microsoft.com/office/drawing/2014/main" id="{9AAA9899-8A2F-40AB-A934-47B3B739272A}"/>
            </a:ext>
          </a:extLst>
        </xdr:cNvPr>
        <xdr:cNvSpPr txBox="1">
          <a:spLocks noChangeArrowheads="1"/>
        </xdr:cNvSpPr>
      </xdr:nvSpPr>
      <xdr:spPr>
        <a:xfrm>
          <a:off x="2192591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="" xmlns:a16="http://schemas.microsoft.com/office/drawing/2014/main" id="{DADA5EFB-B44A-4A11-8ABD-33423A4BA055}"/>
            </a:ext>
          </a:extLst>
        </xdr:cNvPr>
        <xdr:cNvSpPr txBox="1">
          <a:spLocks noChangeArrowheads="1"/>
        </xdr:cNvSpPr>
      </xdr:nvSpPr>
      <xdr:spPr>
        <a:xfrm>
          <a:off x="2192591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="" xmlns:a16="http://schemas.microsoft.com/office/drawing/2014/main" id="{69B14724-5473-4F0B-B32E-C38DD6CEBDFB}"/>
            </a:ext>
          </a:extLst>
        </xdr:cNvPr>
        <xdr:cNvSpPr txBox="1">
          <a:spLocks noChangeArrowheads="1"/>
        </xdr:cNvSpPr>
      </xdr:nvSpPr>
      <xdr:spPr>
        <a:xfrm>
          <a:off x="2192591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="" xmlns:a16="http://schemas.microsoft.com/office/drawing/2014/main" id="{FF572804-DCDF-4495-A11F-09E9C2722D3F}"/>
            </a:ext>
          </a:extLst>
        </xdr:cNvPr>
        <xdr:cNvSpPr txBox="1">
          <a:spLocks noChangeArrowheads="1"/>
        </xdr:cNvSpPr>
      </xdr:nvSpPr>
      <xdr:spPr>
        <a:xfrm>
          <a:off x="2192591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="" xmlns:a16="http://schemas.microsoft.com/office/drawing/2014/main" id="{A3EB33B7-89ED-4531-86DD-677F04578131}"/>
            </a:ext>
          </a:extLst>
        </xdr:cNvPr>
        <xdr:cNvSpPr txBox="1">
          <a:spLocks noChangeArrowheads="1"/>
        </xdr:cNvSpPr>
      </xdr:nvSpPr>
      <xdr:spPr>
        <a:xfrm>
          <a:off x="2192591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="" xmlns:a16="http://schemas.microsoft.com/office/drawing/2014/main" id="{F317973A-DF7B-4394-978F-67C3829BA621}"/>
            </a:ext>
          </a:extLst>
        </xdr:cNvPr>
        <xdr:cNvSpPr txBox="1">
          <a:spLocks noChangeArrowheads="1"/>
        </xdr:cNvSpPr>
      </xdr:nvSpPr>
      <xdr:spPr>
        <a:xfrm>
          <a:off x="2192591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="" xmlns:a16="http://schemas.microsoft.com/office/drawing/2014/main" id="{927683F6-BA20-46BC-B677-4E171B9BC836}"/>
            </a:ext>
          </a:extLst>
        </xdr:cNvPr>
        <xdr:cNvSpPr txBox="1">
          <a:spLocks noChangeArrowheads="1"/>
        </xdr:cNvSpPr>
      </xdr:nvSpPr>
      <xdr:spPr>
        <a:xfrm>
          <a:off x="2192591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="" xmlns:a16="http://schemas.microsoft.com/office/drawing/2014/main" id="{6051FD8F-8BF9-46BA-9880-674D390F6686}"/>
            </a:ext>
          </a:extLst>
        </xdr:cNvPr>
        <xdr:cNvSpPr txBox="1">
          <a:spLocks noChangeArrowheads="1"/>
        </xdr:cNvSpPr>
      </xdr:nvSpPr>
      <xdr:spPr>
        <a:xfrm>
          <a:off x="2192591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="" xmlns:a16="http://schemas.microsoft.com/office/drawing/2014/main" id="{162CFD68-AAB2-45DC-B6BB-600002CD38B1}"/>
            </a:ext>
          </a:extLst>
        </xdr:cNvPr>
        <xdr:cNvSpPr txBox="1">
          <a:spLocks noChangeArrowheads="1"/>
        </xdr:cNvSpPr>
      </xdr:nvSpPr>
      <xdr:spPr>
        <a:xfrm>
          <a:off x="2192591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="" xmlns:a16="http://schemas.microsoft.com/office/drawing/2014/main" id="{BF6B478B-6C35-4B9F-BA45-B1E991197977}"/>
            </a:ext>
          </a:extLst>
        </xdr:cNvPr>
        <xdr:cNvSpPr txBox="1">
          <a:spLocks noChangeArrowheads="1"/>
        </xdr:cNvSpPr>
      </xdr:nvSpPr>
      <xdr:spPr>
        <a:xfrm>
          <a:off x="2192591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="" xmlns:a16="http://schemas.microsoft.com/office/drawing/2014/main" id="{B08CF8F3-8235-411D-A426-A039AD03FA43}"/>
            </a:ext>
          </a:extLst>
        </xdr:cNvPr>
        <xdr:cNvSpPr txBox="1">
          <a:spLocks noChangeArrowheads="1"/>
        </xdr:cNvSpPr>
      </xdr:nvSpPr>
      <xdr:spPr>
        <a:xfrm>
          <a:off x="2192591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="" xmlns:a16="http://schemas.microsoft.com/office/drawing/2014/main" id="{62FBCE0B-1787-454F-9773-549CE636C65D}"/>
            </a:ext>
          </a:extLst>
        </xdr:cNvPr>
        <xdr:cNvSpPr txBox="1">
          <a:spLocks noChangeArrowheads="1"/>
        </xdr:cNvSpPr>
      </xdr:nvSpPr>
      <xdr:spPr>
        <a:xfrm>
          <a:off x="2192591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="" xmlns:a16="http://schemas.microsoft.com/office/drawing/2014/main" id="{9DFAD5C5-8912-4DA3-9CAB-90F9BA7FC4A5}"/>
            </a:ext>
          </a:extLst>
        </xdr:cNvPr>
        <xdr:cNvSpPr txBox="1">
          <a:spLocks noChangeArrowheads="1"/>
        </xdr:cNvSpPr>
      </xdr:nvSpPr>
      <xdr:spPr>
        <a:xfrm>
          <a:off x="21925915" y="11090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38</xdr:row>
      <xdr:rowOff>0</xdr:rowOff>
    </xdr:from>
    <xdr:ext cx="296428" cy="256930"/>
    <xdr:sp macro="" textlink="">
      <xdr:nvSpPr>
        <xdr:cNvPr id="252" name="Text Box 2419">
          <a:extLst>
            <a:ext uri="{FF2B5EF4-FFF2-40B4-BE49-F238E27FC236}">
              <a16:creationId xmlns="" xmlns:a16="http://schemas.microsoft.com/office/drawing/2014/main" id="{2B40DD09-E738-4A63-AC32-5025F1C22D29}"/>
            </a:ext>
          </a:extLst>
        </xdr:cNvPr>
        <xdr:cNvSpPr txBox="1">
          <a:spLocks noChangeArrowheads="1"/>
        </xdr:cNvSpPr>
      </xdr:nvSpPr>
      <xdr:spPr>
        <a:xfrm>
          <a:off x="2023046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253" name="Text Box 2419">
          <a:extLst>
            <a:ext uri="{FF2B5EF4-FFF2-40B4-BE49-F238E27FC236}">
              <a16:creationId xmlns="" xmlns:a16="http://schemas.microsoft.com/office/drawing/2014/main" id="{FD7B3C21-6CD2-42D9-A609-822923AD9C31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254" name="Text Box 2419">
          <a:extLst>
            <a:ext uri="{FF2B5EF4-FFF2-40B4-BE49-F238E27FC236}">
              <a16:creationId xmlns="" xmlns:a16="http://schemas.microsoft.com/office/drawing/2014/main" id="{F0C87AC3-EB0D-40F7-A489-E287DDB899C2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5" name="Text Box 2419">
          <a:extLst>
            <a:ext uri="{FF2B5EF4-FFF2-40B4-BE49-F238E27FC236}">
              <a16:creationId xmlns="" xmlns:a16="http://schemas.microsoft.com/office/drawing/2014/main" id="{B67EB4F3-E75E-4FA8-A518-6D3D7FBAB8AD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6" name="Text Box 2419">
          <a:extLst>
            <a:ext uri="{FF2B5EF4-FFF2-40B4-BE49-F238E27FC236}">
              <a16:creationId xmlns="" xmlns:a16="http://schemas.microsoft.com/office/drawing/2014/main" id="{C8271013-2A7D-4691-8AB5-3826F37E2837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7" name="Text Box 2419">
          <a:extLst>
            <a:ext uri="{FF2B5EF4-FFF2-40B4-BE49-F238E27FC236}">
              <a16:creationId xmlns="" xmlns:a16="http://schemas.microsoft.com/office/drawing/2014/main" id="{51774CF7-B1BC-4958-B2B9-68E1805CCBBA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258" name="Text Box 2419">
          <a:extLst>
            <a:ext uri="{FF2B5EF4-FFF2-40B4-BE49-F238E27FC236}">
              <a16:creationId xmlns="" xmlns:a16="http://schemas.microsoft.com/office/drawing/2014/main" id="{ADC92507-7390-4E63-A4BF-F5371DDA22EC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58</xdr:row>
      <xdr:rowOff>0</xdr:rowOff>
    </xdr:from>
    <xdr:ext cx="296428" cy="256930"/>
    <xdr:sp macro="" textlink="">
      <xdr:nvSpPr>
        <xdr:cNvPr id="259" name="Text Box 2419">
          <a:extLst>
            <a:ext uri="{FF2B5EF4-FFF2-40B4-BE49-F238E27FC236}">
              <a16:creationId xmlns="" xmlns:a16="http://schemas.microsoft.com/office/drawing/2014/main" id="{BB63E931-B7B8-4017-ABDA-E1BF2AE269A4}"/>
            </a:ext>
          </a:extLst>
        </xdr:cNvPr>
        <xdr:cNvSpPr txBox="1">
          <a:spLocks noChangeArrowheads="1"/>
        </xdr:cNvSpPr>
      </xdr:nvSpPr>
      <xdr:spPr>
        <a:xfrm>
          <a:off x="2023046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0" name="Text Box 2419">
          <a:extLst>
            <a:ext uri="{FF2B5EF4-FFF2-40B4-BE49-F238E27FC236}">
              <a16:creationId xmlns="" xmlns:a16="http://schemas.microsoft.com/office/drawing/2014/main" id="{A6FA5154-3FBB-4715-99F0-310AC2BFE02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1" name="Text Box 2419">
          <a:extLst>
            <a:ext uri="{FF2B5EF4-FFF2-40B4-BE49-F238E27FC236}">
              <a16:creationId xmlns="" xmlns:a16="http://schemas.microsoft.com/office/drawing/2014/main" id="{2B006BBA-15D5-42A1-BF89-16EB5D7CA5D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2" name="Text Box 2419">
          <a:extLst>
            <a:ext uri="{FF2B5EF4-FFF2-40B4-BE49-F238E27FC236}">
              <a16:creationId xmlns="" xmlns:a16="http://schemas.microsoft.com/office/drawing/2014/main" id="{49783EA9-857D-411B-A22F-04ED1A9D186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3" name="Text Box 2419">
          <a:extLst>
            <a:ext uri="{FF2B5EF4-FFF2-40B4-BE49-F238E27FC236}">
              <a16:creationId xmlns="" xmlns:a16="http://schemas.microsoft.com/office/drawing/2014/main" id="{E7AAA7F3-E2EC-4390-9EB7-6161071A232D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4" name="Text Box 2419">
          <a:extLst>
            <a:ext uri="{FF2B5EF4-FFF2-40B4-BE49-F238E27FC236}">
              <a16:creationId xmlns="" xmlns:a16="http://schemas.microsoft.com/office/drawing/2014/main" id="{144CFAF3-1748-4EEA-9407-B467EEAEDE5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5" name="Text Box 2419">
          <a:extLst>
            <a:ext uri="{FF2B5EF4-FFF2-40B4-BE49-F238E27FC236}">
              <a16:creationId xmlns="" xmlns:a16="http://schemas.microsoft.com/office/drawing/2014/main" id="{77F5312E-42E7-4BCF-A7E9-9B11DCFCB07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6" name="Text Box 2419">
          <a:extLst>
            <a:ext uri="{FF2B5EF4-FFF2-40B4-BE49-F238E27FC236}">
              <a16:creationId xmlns="" xmlns:a16="http://schemas.microsoft.com/office/drawing/2014/main" id="{8AA6675E-C268-47F5-8B69-6EE844FF37F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7" name="Text Box 2419">
          <a:extLst>
            <a:ext uri="{FF2B5EF4-FFF2-40B4-BE49-F238E27FC236}">
              <a16:creationId xmlns="" xmlns:a16="http://schemas.microsoft.com/office/drawing/2014/main" id="{80CD7AAA-DD6E-46F1-9E03-5858F0CF232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8" name="Text Box 2419">
          <a:extLst>
            <a:ext uri="{FF2B5EF4-FFF2-40B4-BE49-F238E27FC236}">
              <a16:creationId xmlns="" xmlns:a16="http://schemas.microsoft.com/office/drawing/2014/main" id="{7E65CE70-1FC5-46AC-92C4-DA92C38E4F8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69" name="Text Box 2419">
          <a:extLst>
            <a:ext uri="{FF2B5EF4-FFF2-40B4-BE49-F238E27FC236}">
              <a16:creationId xmlns="" xmlns:a16="http://schemas.microsoft.com/office/drawing/2014/main" id="{8F3A27CE-1B1D-4355-80D8-33FD9D665A5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0" name="Text Box 2419">
          <a:extLst>
            <a:ext uri="{FF2B5EF4-FFF2-40B4-BE49-F238E27FC236}">
              <a16:creationId xmlns="" xmlns:a16="http://schemas.microsoft.com/office/drawing/2014/main" id="{D7ACAB42-05D2-4D5C-BEEA-2884E38ED0C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1" name="Text Box 2419">
          <a:extLst>
            <a:ext uri="{FF2B5EF4-FFF2-40B4-BE49-F238E27FC236}">
              <a16:creationId xmlns="" xmlns:a16="http://schemas.microsoft.com/office/drawing/2014/main" id="{7F342AC0-84F0-493C-92A4-4FE951C9E29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2" name="Text Box 2419">
          <a:extLst>
            <a:ext uri="{FF2B5EF4-FFF2-40B4-BE49-F238E27FC236}">
              <a16:creationId xmlns="" xmlns:a16="http://schemas.microsoft.com/office/drawing/2014/main" id="{16B1D514-7EDB-4282-A244-D4EC6DDADF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3" name="Text Box 2419">
          <a:extLst>
            <a:ext uri="{FF2B5EF4-FFF2-40B4-BE49-F238E27FC236}">
              <a16:creationId xmlns="" xmlns:a16="http://schemas.microsoft.com/office/drawing/2014/main" id="{39044C9A-6CC9-4474-A489-01C1598482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4" name="Text Box 2419">
          <a:extLst>
            <a:ext uri="{FF2B5EF4-FFF2-40B4-BE49-F238E27FC236}">
              <a16:creationId xmlns="" xmlns:a16="http://schemas.microsoft.com/office/drawing/2014/main" id="{A5E6A540-7E30-4DC8-85CB-9F357205459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5" name="Text Box 2419">
          <a:extLst>
            <a:ext uri="{FF2B5EF4-FFF2-40B4-BE49-F238E27FC236}">
              <a16:creationId xmlns="" xmlns:a16="http://schemas.microsoft.com/office/drawing/2014/main" id="{7473D290-BFB1-40F8-BAF2-6F8D9443AFD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6" name="Text Box 2419">
          <a:extLst>
            <a:ext uri="{FF2B5EF4-FFF2-40B4-BE49-F238E27FC236}">
              <a16:creationId xmlns="" xmlns:a16="http://schemas.microsoft.com/office/drawing/2014/main" id="{88929D61-B732-4EF8-88A8-444AEA53683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7" name="Text Box 2419">
          <a:extLst>
            <a:ext uri="{FF2B5EF4-FFF2-40B4-BE49-F238E27FC236}">
              <a16:creationId xmlns="" xmlns:a16="http://schemas.microsoft.com/office/drawing/2014/main" id="{99689D91-6607-4CC9-95CB-032D97D2C34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8" name="Text Box 2419">
          <a:extLst>
            <a:ext uri="{FF2B5EF4-FFF2-40B4-BE49-F238E27FC236}">
              <a16:creationId xmlns="" xmlns:a16="http://schemas.microsoft.com/office/drawing/2014/main" id="{393864E4-E46F-4E63-92DC-A38A0B37589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79" name="Text Box 2419">
          <a:extLst>
            <a:ext uri="{FF2B5EF4-FFF2-40B4-BE49-F238E27FC236}">
              <a16:creationId xmlns="" xmlns:a16="http://schemas.microsoft.com/office/drawing/2014/main" id="{A418D393-A989-4B87-B336-7385F8A4229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0" name="Text Box 2419">
          <a:extLst>
            <a:ext uri="{FF2B5EF4-FFF2-40B4-BE49-F238E27FC236}">
              <a16:creationId xmlns="" xmlns:a16="http://schemas.microsoft.com/office/drawing/2014/main" id="{646454D3-3108-40B7-806A-8E24294CDC0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1" name="Text Box 2419">
          <a:extLst>
            <a:ext uri="{FF2B5EF4-FFF2-40B4-BE49-F238E27FC236}">
              <a16:creationId xmlns="" xmlns:a16="http://schemas.microsoft.com/office/drawing/2014/main" id="{C5D83FAE-315F-404B-ADE6-6AF64547F0EF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2" name="Text Box 2419">
          <a:extLst>
            <a:ext uri="{FF2B5EF4-FFF2-40B4-BE49-F238E27FC236}">
              <a16:creationId xmlns="" xmlns:a16="http://schemas.microsoft.com/office/drawing/2014/main" id="{3ED797BE-C29C-4DB7-B00A-1A25C22590B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3" name="Text Box 2419">
          <a:extLst>
            <a:ext uri="{FF2B5EF4-FFF2-40B4-BE49-F238E27FC236}">
              <a16:creationId xmlns="" xmlns:a16="http://schemas.microsoft.com/office/drawing/2014/main" id="{C15DC4BE-5762-41A9-B8B1-889123AD74D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284" name="Text Box 2419">
          <a:extLst>
            <a:ext uri="{FF2B5EF4-FFF2-40B4-BE49-F238E27FC236}">
              <a16:creationId xmlns="" xmlns:a16="http://schemas.microsoft.com/office/drawing/2014/main" id="{6EB8DE1D-2862-4875-AEC9-E9664D6445B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285" name="Text Box 2419">
          <a:extLst>
            <a:ext uri="{FF2B5EF4-FFF2-40B4-BE49-F238E27FC236}">
              <a16:creationId xmlns="" xmlns:a16="http://schemas.microsoft.com/office/drawing/2014/main" id="{DE43156D-BE2E-4EFE-BA69-DB6CF346DE0F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286" name="Text Box 2419">
          <a:extLst>
            <a:ext uri="{FF2B5EF4-FFF2-40B4-BE49-F238E27FC236}">
              <a16:creationId xmlns="" xmlns:a16="http://schemas.microsoft.com/office/drawing/2014/main" id="{5A2410CE-9184-4A39-A02E-EB94D8AE36F2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287" name="Text Box 2419">
          <a:extLst>
            <a:ext uri="{FF2B5EF4-FFF2-40B4-BE49-F238E27FC236}">
              <a16:creationId xmlns="" xmlns:a16="http://schemas.microsoft.com/office/drawing/2014/main" id="{78B051BB-3A55-4BE7-8849-DB2E0C8664CA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88" name="Text Box 2419">
          <a:extLst>
            <a:ext uri="{FF2B5EF4-FFF2-40B4-BE49-F238E27FC236}">
              <a16:creationId xmlns="" xmlns:a16="http://schemas.microsoft.com/office/drawing/2014/main" id="{96F2819D-6AB7-43D3-9332-73E02CF4175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89" name="Text Box 2419">
          <a:extLst>
            <a:ext uri="{FF2B5EF4-FFF2-40B4-BE49-F238E27FC236}">
              <a16:creationId xmlns="" xmlns:a16="http://schemas.microsoft.com/office/drawing/2014/main" id="{3EB054B5-2FDA-4A1B-A659-A354A14E0DA4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90" name="Text Box 2419">
          <a:extLst>
            <a:ext uri="{FF2B5EF4-FFF2-40B4-BE49-F238E27FC236}">
              <a16:creationId xmlns="" xmlns:a16="http://schemas.microsoft.com/office/drawing/2014/main" id="{224730DF-47CE-43CB-B859-1F86A6C6705E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291" name="Text Box 2419">
          <a:extLst>
            <a:ext uri="{FF2B5EF4-FFF2-40B4-BE49-F238E27FC236}">
              <a16:creationId xmlns="" xmlns:a16="http://schemas.microsoft.com/office/drawing/2014/main" id="{0363A1DA-D20F-49C4-8482-AB57B052F7F9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58</xdr:row>
      <xdr:rowOff>0</xdr:rowOff>
    </xdr:from>
    <xdr:ext cx="296428" cy="256930"/>
    <xdr:sp macro="" textlink="">
      <xdr:nvSpPr>
        <xdr:cNvPr id="292" name="Text Box 2419">
          <a:extLst>
            <a:ext uri="{FF2B5EF4-FFF2-40B4-BE49-F238E27FC236}">
              <a16:creationId xmlns="" xmlns:a16="http://schemas.microsoft.com/office/drawing/2014/main" id="{D1EBBC22-694A-439D-9D0A-29BB31E90121}"/>
            </a:ext>
          </a:extLst>
        </xdr:cNvPr>
        <xdr:cNvSpPr txBox="1">
          <a:spLocks noChangeArrowheads="1"/>
        </xdr:cNvSpPr>
      </xdr:nvSpPr>
      <xdr:spPr>
        <a:xfrm>
          <a:off x="21925915" y="825722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3" name="Text Box 2419">
          <a:extLst>
            <a:ext uri="{FF2B5EF4-FFF2-40B4-BE49-F238E27FC236}">
              <a16:creationId xmlns="" xmlns:a16="http://schemas.microsoft.com/office/drawing/2014/main" id="{680A694D-858A-409D-BA21-B12386B9F43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4" name="Text Box 2419">
          <a:extLst>
            <a:ext uri="{FF2B5EF4-FFF2-40B4-BE49-F238E27FC236}">
              <a16:creationId xmlns="" xmlns:a16="http://schemas.microsoft.com/office/drawing/2014/main" id="{33B0FAAD-757E-41D4-9B2A-E60CC564B2D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5" name="Text Box 2419">
          <a:extLst>
            <a:ext uri="{FF2B5EF4-FFF2-40B4-BE49-F238E27FC236}">
              <a16:creationId xmlns="" xmlns:a16="http://schemas.microsoft.com/office/drawing/2014/main" id="{E3AE14FA-0A52-46E5-B908-9F3FE6AAB97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6" name="Text Box 2419">
          <a:extLst>
            <a:ext uri="{FF2B5EF4-FFF2-40B4-BE49-F238E27FC236}">
              <a16:creationId xmlns="" xmlns:a16="http://schemas.microsoft.com/office/drawing/2014/main" id="{73BE644F-8D6C-46B6-9484-54087078D80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7" name="Text Box 2419">
          <a:extLst>
            <a:ext uri="{FF2B5EF4-FFF2-40B4-BE49-F238E27FC236}">
              <a16:creationId xmlns="" xmlns:a16="http://schemas.microsoft.com/office/drawing/2014/main" id="{73C76CE0-F0AC-41C0-B50A-569E59768E8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8" name="Text Box 2419">
          <a:extLst>
            <a:ext uri="{FF2B5EF4-FFF2-40B4-BE49-F238E27FC236}">
              <a16:creationId xmlns="" xmlns:a16="http://schemas.microsoft.com/office/drawing/2014/main" id="{B944860E-89DF-4D37-82F8-1A4C2A178CC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299" name="Text Box 2419">
          <a:extLst>
            <a:ext uri="{FF2B5EF4-FFF2-40B4-BE49-F238E27FC236}">
              <a16:creationId xmlns="" xmlns:a16="http://schemas.microsoft.com/office/drawing/2014/main" id="{0376C121-A4C0-4028-AE4F-2C73B2A9F1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0" name="Text Box 2419">
          <a:extLst>
            <a:ext uri="{FF2B5EF4-FFF2-40B4-BE49-F238E27FC236}">
              <a16:creationId xmlns="" xmlns:a16="http://schemas.microsoft.com/office/drawing/2014/main" id="{F835A639-0201-4F83-80FE-AEC7035BBCC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1" name="Text Box 2419">
          <a:extLst>
            <a:ext uri="{FF2B5EF4-FFF2-40B4-BE49-F238E27FC236}">
              <a16:creationId xmlns="" xmlns:a16="http://schemas.microsoft.com/office/drawing/2014/main" id="{F211005F-3F18-4000-9D9F-760E7DE64FE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2" name="Text Box 2419">
          <a:extLst>
            <a:ext uri="{FF2B5EF4-FFF2-40B4-BE49-F238E27FC236}">
              <a16:creationId xmlns="" xmlns:a16="http://schemas.microsoft.com/office/drawing/2014/main" id="{F719556B-DD1B-4352-8387-46C91596A52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3" name="Text Box 2419">
          <a:extLst>
            <a:ext uri="{FF2B5EF4-FFF2-40B4-BE49-F238E27FC236}">
              <a16:creationId xmlns="" xmlns:a16="http://schemas.microsoft.com/office/drawing/2014/main" id="{5D7C6A66-1BC0-4B4A-B403-F5BBC2D8218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4" name="Text Box 2419">
          <a:extLst>
            <a:ext uri="{FF2B5EF4-FFF2-40B4-BE49-F238E27FC236}">
              <a16:creationId xmlns="" xmlns:a16="http://schemas.microsoft.com/office/drawing/2014/main" id="{BCB43645-8385-464C-BF55-38CFDC42F91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5" name="Text Box 2419">
          <a:extLst>
            <a:ext uri="{FF2B5EF4-FFF2-40B4-BE49-F238E27FC236}">
              <a16:creationId xmlns="" xmlns:a16="http://schemas.microsoft.com/office/drawing/2014/main" id="{BF8B6859-A934-42E5-AB8F-13E9FEE8C9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6" name="Text Box 2419">
          <a:extLst>
            <a:ext uri="{FF2B5EF4-FFF2-40B4-BE49-F238E27FC236}">
              <a16:creationId xmlns="" xmlns:a16="http://schemas.microsoft.com/office/drawing/2014/main" id="{F33A07B2-FF6B-49CB-999E-73AE199B187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7" name="Text Box 2419">
          <a:extLst>
            <a:ext uri="{FF2B5EF4-FFF2-40B4-BE49-F238E27FC236}">
              <a16:creationId xmlns="" xmlns:a16="http://schemas.microsoft.com/office/drawing/2014/main" id="{197BB6E6-38F8-43D1-81D6-98373E329B7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8" name="Text Box 2419">
          <a:extLst>
            <a:ext uri="{FF2B5EF4-FFF2-40B4-BE49-F238E27FC236}">
              <a16:creationId xmlns="" xmlns:a16="http://schemas.microsoft.com/office/drawing/2014/main" id="{DE628101-6043-40A4-A520-772C428DBCE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09" name="Text Box 2419">
          <a:extLst>
            <a:ext uri="{FF2B5EF4-FFF2-40B4-BE49-F238E27FC236}">
              <a16:creationId xmlns="" xmlns:a16="http://schemas.microsoft.com/office/drawing/2014/main" id="{0AE107F4-4708-4001-BCD1-3229B33AAEC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0" name="Text Box 2419">
          <a:extLst>
            <a:ext uri="{FF2B5EF4-FFF2-40B4-BE49-F238E27FC236}">
              <a16:creationId xmlns="" xmlns:a16="http://schemas.microsoft.com/office/drawing/2014/main" id="{A300C4D4-8BA7-4265-B3FC-7A9229C9CFE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1" name="Text Box 2419">
          <a:extLst>
            <a:ext uri="{FF2B5EF4-FFF2-40B4-BE49-F238E27FC236}">
              <a16:creationId xmlns="" xmlns:a16="http://schemas.microsoft.com/office/drawing/2014/main" id="{5F34FD58-7950-4BC3-8082-98E26860F8C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2" name="Text Box 2419">
          <a:extLst>
            <a:ext uri="{FF2B5EF4-FFF2-40B4-BE49-F238E27FC236}">
              <a16:creationId xmlns="" xmlns:a16="http://schemas.microsoft.com/office/drawing/2014/main" id="{14F4B55B-96D3-4753-8AE5-3577F051E073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3" name="Text Box 2419">
          <a:extLst>
            <a:ext uri="{FF2B5EF4-FFF2-40B4-BE49-F238E27FC236}">
              <a16:creationId xmlns="" xmlns:a16="http://schemas.microsoft.com/office/drawing/2014/main" id="{53173068-F6D8-4644-B31A-3A67D180787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4" name="Text Box 2419">
          <a:extLst>
            <a:ext uri="{FF2B5EF4-FFF2-40B4-BE49-F238E27FC236}">
              <a16:creationId xmlns="" xmlns:a16="http://schemas.microsoft.com/office/drawing/2014/main" id="{6F872ABA-787D-4D22-A81C-247E3886830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5" name="Text Box 2419">
          <a:extLst>
            <a:ext uri="{FF2B5EF4-FFF2-40B4-BE49-F238E27FC236}">
              <a16:creationId xmlns="" xmlns:a16="http://schemas.microsoft.com/office/drawing/2014/main" id="{D35ACFAF-30B1-49FF-8ABF-A4886A78C46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6" name="Text Box 2419">
          <a:extLst>
            <a:ext uri="{FF2B5EF4-FFF2-40B4-BE49-F238E27FC236}">
              <a16:creationId xmlns="" xmlns:a16="http://schemas.microsoft.com/office/drawing/2014/main" id="{CF87780B-C73C-42AF-88A9-BC5AB18491B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7" name="Text Box 2419">
          <a:extLst>
            <a:ext uri="{FF2B5EF4-FFF2-40B4-BE49-F238E27FC236}">
              <a16:creationId xmlns="" xmlns:a16="http://schemas.microsoft.com/office/drawing/2014/main" id="{DE9D858D-B5CC-4496-8A30-D8438ED4AF5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18" name="Text Box 2419">
          <a:extLst>
            <a:ext uri="{FF2B5EF4-FFF2-40B4-BE49-F238E27FC236}">
              <a16:creationId xmlns="" xmlns:a16="http://schemas.microsoft.com/office/drawing/2014/main" id="{9A32219A-71B8-42B5-8F1C-27913B68D2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19" name="Text Box 2419">
          <a:extLst>
            <a:ext uri="{FF2B5EF4-FFF2-40B4-BE49-F238E27FC236}">
              <a16:creationId xmlns="" xmlns:a16="http://schemas.microsoft.com/office/drawing/2014/main" id="{020B2C28-266B-4EED-A1E9-274E089A2D1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0" name="Text Box 2419">
          <a:extLst>
            <a:ext uri="{FF2B5EF4-FFF2-40B4-BE49-F238E27FC236}">
              <a16:creationId xmlns="" xmlns:a16="http://schemas.microsoft.com/office/drawing/2014/main" id="{F570E582-2FA8-4006-87D2-AD96E667350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1" name="Text Box 2419">
          <a:extLst>
            <a:ext uri="{FF2B5EF4-FFF2-40B4-BE49-F238E27FC236}">
              <a16:creationId xmlns="" xmlns:a16="http://schemas.microsoft.com/office/drawing/2014/main" id="{053B4722-7513-44B0-9BF3-A34EBCC8F8E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2" name="Text Box 2419">
          <a:extLst>
            <a:ext uri="{FF2B5EF4-FFF2-40B4-BE49-F238E27FC236}">
              <a16:creationId xmlns="" xmlns:a16="http://schemas.microsoft.com/office/drawing/2014/main" id="{EC3195DB-B6BB-486D-B135-571C923858D8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3" name="Text Box 2419">
          <a:extLst>
            <a:ext uri="{FF2B5EF4-FFF2-40B4-BE49-F238E27FC236}">
              <a16:creationId xmlns="" xmlns:a16="http://schemas.microsoft.com/office/drawing/2014/main" id="{01D39181-FDBD-4868-A521-245CD6B4630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="" xmlns:a16="http://schemas.microsoft.com/office/drawing/2014/main" id="{B4C590A4-4224-4465-86E4-AFEB9772632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="" xmlns:a16="http://schemas.microsoft.com/office/drawing/2014/main" id="{7E414714-7D55-4974-BF3E-F541E067D1C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="" xmlns:a16="http://schemas.microsoft.com/office/drawing/2014/main" id="{2C8C8DC6-D33E-49E9-A4E4-5B968B4077C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="" xmlns:a16="http://schemas.microsoft.com/office/drawing/2014/main" id="{FE7358DF-35F2-4AC4-9591-DA23AF47338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="" xmlns:a16="http://schemas.microsoft.com/office/drawing/2014/main" id="{A3255EAA-C21E-4815-8C5A-E76E9F12B04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="" xmlns:a16="http://schemas.microsoft.com/office/drawing/2014/main" id="{454024E9-81D9-4CB8-AA49-F37ECAEE20C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="" xmlns:a16="http://schemas.microsoft.com/office/drawing/2014/main" id="{E312E3CD-3329-4D73-A39A-F9F0056A552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="" xmlns:a16="http://schemas.microsoft.com/office/drawing/2014/main" id="{2B7C4C25-895D-4544-9C93-999FC2A49C3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="" xmlns:a16="http://schemas.microsoft.com/office/drawing/2014/main" id="{16A1F550-5795-4278-B5C4-B591AA1306C2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="" xmlns:a16="http://schemas.microsoft.com/office/drawing/2014/main" id="{A08A0217-A3B0-4A19-8B3A-6502DA67568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="" xmlns:a16="http://schemas.microsoft.com/office/drawing/2014/main" id="{31B781AC-38FA-4CBB-A5A8-8C0FC6AE2DE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="" xmlns:a16="http://schemas.microsoft.com/office/drawing/2014/main" id="{4A1F8E94-A133-40CE-9E80-EE41791796C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="" xmlns:a16="http://schemas.microsoft.com/office/drawing/2014/main" id="{6D9BE652-5145-47ED-975C-A8D9AD52689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="" xmlns:a16="http://schemas.microsoft.com/office/drawing/2014/main" id="{49F9FA80-87DF-4D66-8596-8385CEA3034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="" xmlns:a16="http://schemas.microsoft.com/office/drawing/2014/main" id="{EFABED18-8C22-4395-8E81-B7AFFD67E6C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="" xmlns:a16="http://schemas.microsoft.com/office/drawing/2014/main" id="{611C2593-C5C6-451D-9BB9-C3725A24D37D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="" xmlns:a16="http://schemas.microsoft.com/office/drawing/2014/main" id="{626350E6-58E6-418E-B51B-724A27B9363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="" xmlns:a16="http://schemas.microsoft.com/office/drawing/2014/main" id="{8D715298-C8CD-48A3-A52B-B181F2CC482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="" xmlns:a16="http://schemas.microsoft.com/office/drawing/2014/main" id="{474C15AF-2633-4737-BE5F-D4DD215D31A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="" xmlns:a16="http://schemas.microsoft.com/office/drawing/2014/main" id="{2BC07DB0-78DC-4F03-818C-4EB41581293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="" xmlns:a16="http://schemas.microsoft.com/office/drawing/2014/main" id="{9547B8C6-5176-457D-BD28-22DC764CBC0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="" xmlns:a16="http://schemas.microsoft.com/office/drawing/2014/main" id="{8E41442C-B9D7-438B-BC62-978D10BD3BC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="" xmlns:a16="http://schemas.microsoft.com/office/drawing/2014/main" id="{7BEB7E5D-FD19-4FB2-9353-8962DFA29769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="" xmlns:a16="http://schemas.microsoft.com/office/drawing/2014/main" id="{7B026581-BA2D-4BC2-B22D-74F7D4AE6F3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="" xmlns:a16="http://schemas.microsoft.com/office/drawing/2014/main" id="{07B395EA-8EEA-4557-B4E4-64BA0AA8CEF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="" xmlns:a16="http://schemas.microsoft.com/office/drawing/2014/main" id="{BBCC9566-A0DD-4DBD-BC36-42C653F6173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="" xmlns:a16="http://schemas.microsoft.com/office/drawing/2014/main" id="{CF7B141A-2BC5-4DC1-B705-E6AD025329D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="" xmlns:a16="http://schemas.microsoft.com/office/drawing/2014/main" id="{A27373ED-C05F-4E81-96FE-6689ED54B14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2" name="Text Box 2419">
          <a:extLst>
            <a:ext uri="{FF2B5EF4-FFF2-40B4-BE49-F238E27FC236}">
              <a16:creationId xmlns="" xmlns:a16="http://schemas.microsoft.com/office/drawing/2014/main" id="{741BE82A-84B1-469D-BE89-0AF98B13A5FB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="" xmlns:a16="http://schemas.microsoft.com/office/drawing/2014/main" id="{DE9F38A5-2DF9-4ACE-A216-FB376E3E23E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="" xmlns:a16="http://schemas.microsoft.com/office/drawing/2014/main" id="{4213ECAA-EA91-4FA4-B3DD-B5C017DC6DE2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="" xmlns:a16="http://schemas.microsoft.com/office/drawing/2014/main" id="{E9E25F4E-015C-420C-AEFF-77C0B3E7697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6" name="Text Box 2419">
          <a:extLst>
            <a:ext uri="{FF2B5EF4-FFF2-40B4-BE49-F238E27FC236}">
              <a16:creationId xmlns="" xmlns:a16="http://schemas.microsoft.com/office/drawing/2014/main" id="{0CEAEDA0-D745-47BE-83EE-50D7A371C31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="" xmlns:a16="http://schemas.microsoft.com/office/drawing/2014/main" id="{97E42212-62BE-414D-8F2E-D92327150F70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="" xmlns:a16="http://schemas.microsoft.com/office/drawing/2014/main" id="{66FC718E-2845-4632-B8F5-96651CB1353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="" xmlns:a16="http://schemas.microsoft.com/office/drawing/2014/main" id="{8B90E3FC-E6F2-4DD2-9B5D-CB2C65A26DD6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="" xmlns:a16="http://schemas.microsoft.com/office/drawing/2014/main" id="{656EDD91-9076-4FD1-BC93-761C2EB5A51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="" xmlns:a16="http://schemas.microsoft.com/office/drawing/2014/main" id="{710883C0-8F9A-4EC1-B1A3-DD260A03FC27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="" xmlns:a16="http://schemas.microsoft.com/office/drawing/2014/main" id="{CB646CCD-DBB1-40F5-B8D4-BB08BC8A4DB7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3" name="Text Box 2419">
          <a:extLst>
            <a:ext uri="{FF2B5EF4-FFF2-40B4-BE49-F238E27FC236}">
              <a16:creationId xmlns="" xmlns:a16="http://schemas.microsoft.com/office/drawing/2014/main" id="{782693CD-A578-412F-A3D1-D4678979CA51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4" name="Text Box 2419">
          <a:extLst>
            <a:ext uri="{FF2B5EF4-FFF2-40B4-BE49-F238E27FC236}">
              <a16:creationId xmlns="" xmlns:a16="http://schemas.microsoft.com/office/drawing/2014/main" id="{DB333C74-8C01-46D5-A845-C995B535A5C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65" name="Text Box 2419">
          <a:extLst>
            <a:ext uri="{FF2B5EF4-FFF2-40B4-BE49-F238E27FC236}">
              <a16:creationId xmlns="" xmlns:a16="http://schemas.microsoft.com/office/drawing/2014/main" id="{14DD0030-FFAC-4A37-A2DB-7F6DDA7ABF3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6" name="Text Box 2419">
          <a:extLst>
            <a:ext uri="{FF2B5EF4-FFF2-40B4-BE49-F238E27FC236}">
              <a16:creationId xmlns="" xmlns:a16="http://schemas.microsoft.com/office/drawing/2014/main" id="{60D5F3E4-77A4-4D6E-AF72-BB9125115D0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7" name="Text Box 2419">
          <a:extLst>
            <a:ext uri="{FF2B5EF4-FFF2-40B4-BE49-F238E27FC236}">
              <a16:creationId xmlns="" xmlns:a16="http://schemas.microsoft.com/office/drawing/2014/main" id="{F9050B5B-B5BB-4C5D-BFC7-467688DA386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8" name="Text Box 2419">
          <a:extLst>
            <a:ext uri="{FF2B5EF4-FFF2-40B4-BE49-F238E27FC236}">
              <a16:creationId xmlns="" xmlns:a16="http://schemas.microsoft.com/office/drawing/2014/main" id="{60FF8686-C019-43BE-8729-591BC7E7F1D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69" name="Text Box 2419">
          <a:extLst>
            <a:ext uri="{FF2B5EF4-FFF2-40B4-BE49-F238E27FC236}">
              <a16:creationId xmlns="" xmlns:a16="http://schemas.microsoft.com/office/drawing/2014/main" id="{38AAF3C7-5A87-4888-9D53-9919CC108C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0" name="Text Box 2419">
          <a:extLst>
            <a:ext uri="{FF2B5EF4-FFF2-40B4-BE49-F238E27FC236}">
              <a16:creationId xmlns="" xmlns:a16="http://schemas.microsoft.com/office/drawing/2014/main" id="{7460EB69-9901-48D7-A3BF-72AD70349CF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1" name="Text Box 2419">
          <a:extLst>
            <a:ext uri="{FF2B5EF4-FFF2-40B4-BE49-F238E27FC236}">
              <a16:creationId xmlns="" xmlns:a16="http://schemas.microsoft.com/office/drawing/2014/main" id="{78B1EE22-1D56-48A5-9546-DC888458FC94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2" name="Text Box 2419">
          <a:extLst>
            <a:ext uri="{FF2B5EF4-FFF2-40B4-BE49-F238E27FC236}">
              <a16:creationId xmlns="" xmlns:a16="http://schemas.microsoft.com/office/drawing/2014/main" id="{1D0960E3-3107-4D29-951A-89A2A5299A95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3" name="Text Box 2419">
          <a:extLst>
            <a:ext uri="{FF2B5EF4-FFF2-40B4-BE49-F238E27FC236}">
              <a16:creationId xmlns="" xmlns:a16="http://schemas.microsoft.com/office/drawing/2014/main" id="{C2A27F98-AD23-4E20-9AE5-33F3EEECD0D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4" name="Text Box 2419">
          <a:extLst>
            <a:ext uri="{FF2B5EF4-FFF2-40B4-BE49-F238E27FC236}">
              <a16:creationId xmlns="" xmlns:a16="http://schemas.microsoft.com/office/drawing/2014/main" id="{8CAB4B01-4115-41BF-97EB-2750F75E4C23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5" name="Text Box 2419">
          <a:extLst>
            <a:ext uri="{FF2B5EF4-FFF2-40B4-BE49-F238E27FC236}">
              <a16:creationId xmlns="" xmlns:a16="http://schemas.microsoft.com/office/drawing/2014/main" id="{284279B1-D270-4E65-B25F-5951E106D37C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6" name="Text Box 2419">
          <a:extLst>
            <a:ext uri="{FF2B5EF4-FFF2-40B4-BE49-F238E27FC236}">
              <a16:creationId xmlns="" xmlns:a16="http://schemas.microsoft.com/office/drawing/2014/main" id="{2A7F2585-7F0A-4D96-8B04-D08518FB5C4C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7" name="Text Box 2419">
          <a:extLst>
            <a:ext uri="{FF2B5EF4-FFF2-40B4-BE49-F238E27FC236}">
              <a16:creationId xmlns="" xmlns:a16="http://schemas.microsoft.com/office/drawing/2014/main" id="{5BB7FFD0-7B1F-4520-BD8C-E2FC7989400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78" name="Text Box 2419">
          <a:extLst>
            <a:ext uri="{FF2B5EF4-FFF2-40B4-BE49-F238E27FC236}">
              <a16:creationId xmlns="" xmlns:a16="http://schemas.microsoft.com/office/drawing/2014/main" id="{FB5F2DC1-5A2C-41F4-80F9-3D5A314BEBE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79" name="Text Box 2419">
          <a:extLst>
            <a:ext uri="{FF2B5EF4-FFF2-40B4-BE49-F238E27FC236}">
              <a16:creationId xmlns="" xmlns:a16="http://schemas.microsoft.com/office/drawing/2014/main" id="{A0D23985-2A3F-42EC-A11A-CA6CF098049F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0" name="Text Box 2419">
          <a:extLst>
            <a:ext uri="{FF2B5EF4-FFF2-40B4-BE49-F238E27FC236}">
              <a16:creationId xmlns="" xmlns:a16="http://schemas.microsoft.com/office/drawing/2014/main" id="{84D6BB05-F1EA-492C-A4AB-B8CC90C01D3A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1" name="Text Box 2419">
          <a:extLst>
            <a:ext uri="{FF2B5EF4-FFF2-40B4-BE49-F238E27FC236}">
              <a16:creationId xmlns="" xmlns:a16="http://schemas.microsoft.com/office/drawing/2014/main" id="{C265C2D8-615E-4B7F-B731-DAECB482CEAB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2" name="Text Box 2419">
          <a:extLst>
            <a:ext uri="{FF2B5EF4-FFF2-40B4-BE49-F238E27FC236}">
              <a16:creationId xmlns="" xmlns:a16="http://schemas.microsoft.com/office/drawing/2014/main" id="{F5B4AFD8-E357-4CB8-8C13-AA14E53C1634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3" name="Text Box 2419">
          <a:extLst>
            <a:ext uri="{FF2B5EF4-FFF2-40B4-BE49-F238E27FC236}">
              <a16:creationId xmlns="" xmlns:a16="http://schemas.microsoft.com/office/drawing/2014/main" id="{A3A38EFB-01F6-4A12-B9CB-927BCB159DAE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84" name="Text Box 2419">
          <a:extLst>
            <a:ext uri="{FF2B5EF4-FFF2-40B4-BE49-F238E27FC236}">
              <a16:creationId xmlns="" xmlns:a16="http://schemas.microsoft.com/office/drawing/2014/main" id="{FCAFEFB5-C374-4894-9072-DBB8F517A771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385" name="Text Box 2419">
          <a:extLst>
            <a:ext uri="{FF2B5EF4-FFF2-40B4-BE49-F238E27FC236}">
              <a16:creationId xmlns="" xmlns:a16="http://schemas.microsoft.com/office/drawing/2014/main" id="{2828BE07-2DFF-47E0-819E-0B57E6190953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6" name="Text Box 2419">
          <a:extLst>
            <a:ext uri="{FF2B5EF4-FFF2-40B4-BE49-F238E27FC236}">
              <a16:creationId xmlns="" xmlns:a16="http://schemas.microsoft.com/office/drawing/2014/main" id="{6E493CD7-6E81-450C-BD31-F3BEC45E990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7" name="Text Box 2419">
          <a:extLst>
            <a:ext uri="{FF2B5EF4-FFF2-40B4-BE49-F238E27FC236}">
              <a16:creationId xmlns="" xmlns:a16="http://schemas.microsoft.com/office/drawing/2014/main" id="{819047C7-8263-41F3-9F97-329057E4C22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88" name="Text Box 2419">
          <a:extLst>
            <a:ext uri="{FF2B5EF4-FFF2-40B4-BE49-F238E27FC236}">
              <a16:creationId xmlns="" xmlns:a16="http://schemas.microsoft.com/office/drawing/2014/main" id="{E63464A4-A1BC-4E42-B271-2EF13EFA5D3A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="" xmlns:a16="http://schemas.microsoft.com/office/drawing/2014/main" id="{C21F2155-507D-41EC-9ACF-E26C490125C5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0" name="Text Box 2419">
          <a:extLst>
            <a:ext uri="{FF2B5EF4-FFF2-40B4-BE49-F238E27FC236}">
              <a16:creationId xmlns="" xmlns:a16="http://schemas.microsoft.com/office/drawing/2014/main" id="{8F75D722-C829-4294-8A1C-77144A711085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1" name="Text Box 2419">
          <a:extLst>
            <a:ext uri="{FF2B5EF4-FFF2-40B4-BE49-F238E27FC236}">
              <a16:creationId xmlns="" xmlns:a16="http://schemas.microsoft.com/office/drawing/2014/main" id="{7E20A05C-C89D-4845-8824-B7F47D618658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2" name="Text Box 2419">
          <a:extLst>
            <a:ext uri="{FF2B5EF4-FFF2-40B4-BE49-F238E27FC236}">
              <a16:creationId xmlns="" xmlns:a16="http://schemas.microsoft.com/office/drawing/2014/main" id="{C599EFAB-9B68-4614-8743-066457501AB6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3" name="Text Box 2419">
          <a:extLst>
            <a:ext uri="{FF2B5EF4-FFF2-40B4-BE49-F238E27FC236}">
              <a16:creationId xmlns="" xmlns:a16="http://schemas.microsoft.com/office/drawing/2014/main" id="{C77EAD5B-81FF-4015-AEE8-481DA120F3B9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5660"/>
    <xdr:sp macro="" textlink="">
      <xdr:nvSpPr>
        <xdr:cNvPr id="394" name="Text Box 2419">
          <a:extLst>
            <a:ext uri="{FF2B5EF4-FFF2-40B4-BE49-F238E27FC236}">
              <a16:creationId xmlns="" xmlns:a16="http://schemas.microsoft.com/office/drawing/2014/main" id="{71353E57-C167-43DC-88C6-F369B1A0D320}"/>
            </a:ext>
          </a:extLst>
        </xdr:cNvPr>
        <xdr:cNvSpPr txBox="1">
          <a:spLocks noChangeArrowheads="1"/>
        </xdr:cNvSpPr>
      </xdr:nvSpPr>
      <xdr:spPr>
        <a:xfrm>
          <a:off x="2023046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5660"/>
    <xdr:sp macro="" textlink="">
      <xdr:nvSpPr>
        <xdr:cNvPr id="395" name="Text Box 2419">
          <a:extLst>
            <a:ext uri="{FF2B5EF4-FFF2-40B4-BE49-F238E27FC236}">
              <a16:creationId xmlns="" xmlns:a16="http://schemas.microsoft.com/office/drawing/2014/main" id="{08F7A600-465E-4A6E-B796-05BB5094C54E}"/>
            </a:ext>
          </a:extLst>
        </xdr:cNvPr>
        <xdr:cNvSpPr txBox="1">
          <a:spLocks noChangeArrowheads="1"/>
        </xdr:cNvSpPr>
      </xdr:nvSpPr>
      <xdr:spPr>
        <a:xfrm>
          <a:off x="21925915" y="83962875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41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="" xmlns:a16="http://schemas.microsoft.com/office/drawing/2014/main" id="{4928958B-9B02-4C08-A8D6-AD1B4850D1C0}"/>
            </a:ext>
          </a:extLst>
        </xdr:cNvPr>
        <xdr:cNvSpPr txBox="1">
          <a:spLocks noChangeArrowheads="1"/>
        </xdr:cNvSpPr>
      </xdr:nvSpPr>
      <xdr:spPr>
        <a:xfrm>
          <a:off x="2023046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41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="" xmlns:a16="http://schemas.microsoft.com/office/drawing/2014/main" id="{64AD422C-59CD-42E1-8830-4804D106988D}"/>
            </a:ext>
          </a:extLst>
        </xdr:cNvPr>
        <xdr:cNvSpPr txBox="1">
          <a:spLocks noChangeArrowheads="1"/>
        </xdr:cNvSpPr>
      </xdr:nvSpPr>
      <xdr:spPr>
        <a:xfrm>
          <a:off x="21925915" y="589311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="" xmlns:a16="http://schemas.microsoft.com/office/drawing/2014/main" id="{EB0A842A-E841-4BAE-ADAF-F97EBD4114B5}"/>
            </a:ext>
          </a:extLst>
        </xdr:cNvPr>
        <xdr:cNvSpPr txBox="1">
          <a:spLocks noChangeArrowheads="1"/>
        </xdr:cNvSpPr>
      </xdr:nvSpPr>
      <xdr:spPr>
        <a:xfrm>
          <a:off x="2023046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="" xmlns:a16="http://schemas.microsoft.com/office/drawing/2014/main" id="{3E2D5007-C7B3-4AEC-B3BE-68D1B5DC48E4}"/>
            </a:ext>
          </a:extLst>
        </xdr:cNvPr>
        <xdr:cNvSpPr txBox="1">
          <a:spLocks noChangeArrowheads="1"/>
        </xdr:cNvSpPr>
      </xdr:nvSpPr>
      <xdr:spPr>
        <a:xfrm>
          <a:off x="2023046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="" xmlns:a16="http://schemas.microsoft.com/office/drawing/2014/main" id="{7438F52E-C268-489A-B13C-0CDBC9444B9F}"/>
            </a:ext>
          </a:extLst>
        </xdr:cNvPr>
        <xdr:cNvSpPr txBox="1">
          <a:spLocks noChangeArrowheads="1"/>
        </xdr:cNvSpPr>
      </xdr:nvSpPr>
      <xdr:spPr>
        <a:xfrm>
          <a:off x="2023046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="" xmlns:a16="http://schemas.microsoft.com/office/drawing/2014/main" id="{11FD2CB8-6558-476B-9008-9D5F5506CA3F}"/>
            </a:ext>
          </a:extLst>
        </xdr:cNvPr>
        <xdr:cNvSpPr txBox="1">
          <a:spLocks noChangeArrowheads="1"/>
        </xdr:cNvSpPr>
      </xdr:nvSpPr>
      <xdr:spPr>
        <a:xfrm>
          <a:off x="2023046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="" xmlns:a16="http://schemas.microsoft.com/office/drawing/2014/main" id="{F74E7448-191F-4F30-A0DA-9D3D10247EAF}"/>
            </a:ext>
          </a:extLst>
        </xdr:cNvPr>
        <xdr:cNvSpPr txBox="1">
          <a:spLocks noChangeArrowheads="1"/>
        </xdr:cNvSpPr>
      </xdr:nvSpPr>
      <xdr:spPr>
        <a:xfrm>
          <a:off x="2023046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="" xmlns:a16="http://schemas.microsoft.com/office/drawing/2014/main" id="{FD6ADBAF-13F5-442E-B224-194A1E94EB0F}"/>
            </a:ext>
          </a:extLst>
        </xdr:cNvPr>
        <xdr:cNvSpPr txBox="1">
          <a:spLocks noChangeArrowheads="1"/>
        </xdr:cNvSpPr>
      </xdr:nvSpPr>
      <xdr:spPr>
        <a:xfrm>
          <a:off x="2023046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="" xmlns:a16="http://schemas.microsoft.com/office/drawing/2014/main" id="{C123D6C3-2B98-4145-9C8F-2A11B3C7C63A}"/>
            </a:ext>
          </a:extLst>
        </xdr:cNvPr>
        <xdr:cNvSpPr txBox="1">
          <a:spLocks noChangeArrowheads="1"/>
        </xdr:cNvSpPr>
      </xdr:nvSpPr>
      <xdr:spPr>
        <a:xfrm>
          <a:off x="2023046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="" xmlns:a16="http://schemas.microsoft.com/office/drawing/2014/main" id="{2418D64E-DF0A-4B5A-847E-6A480B3896BA}"/>
            </a:ext>
          </a:extLst>
        </xdr:cNvPr>
        <xdr:cNvSpPr txBox="1">
          <a:spLocks noChangeArrowheads="1"/>
        </xdr:cNvSpPr>
      </xdr:nvSpPr>
      <xdr:spPr>
        <a:xfrm>
          <a:off x="2023046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="" xmlns:a16="http://schemas.microsoft.com/office/drawing/2014/main" id="{C79C0AD6-0610-4C53-A8CD-0002F7AE3217}"/>
            </a:ext>
          </a:extLst>
        </xdr:cNvPr>
        <xdr:cNvSpPr txBox="1">
          <a:spLocks noChangeArrowheads="1"/>
        </xdr:cNvSpPr>
      </xdr:nvSpPr>
      <xdr:spPr>
        <a:xfrm>
          <a:off x="2023046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="" xmlns:a16="http://schemas.microsoft.com/office/drawing/2014/main" id="{49C6AACD-507D-482D-B345-CA885D659190}"/>
            </a:ext>
          </a:extLst>
        </xdr:cNvPr>
        <xdr:cNvSpPr txBox="1">
          <a:spLocks noChangeArrowheads="1"/>
        </xdr:cNvSpPr>
      </xdr:nvSpPr>
      <xdr:spPr>
        <a:xfrm>
          <a:off x="2023046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="" xmlns:a16="http://schemas.microsoft.com/office/drawing/2014/main" id="{5856B175-B456-4FD6-A20E-256B2B0C3763}"/>
            </a:ext>
          </a:extLst>
        </xdr:cNvPr>
        <xdr:cNvSpPr txBox="1">
          <a:spLocks noChangeArrowheads="1"/>
        </xdr:cNvSpPr>
      </xdr:nvSpPr>
      <xdr:spPr>
        <a:xfrm>
          <a:off x="2023046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="" xmlns:a16="http://schemas.microsoft.com/office/drawing/2014/main" id="{2C67AD46-2F7A-4F7E-B2B4-7BA997A98E38}"/>
            </a:ext>
          </a:extLst>
        </xdr:cNvPr>
        <xdr:cNvSpPr txBox="1">
          <a:spLocks noChangeArrowheads="1"/>
        </xdr:cNvSpPr>
      </xdr:nvSpPr>
      <xdr:spPr>
        <a:xfrm>
          <a:off x="2023046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="" xmlns:a16="http://schemas.microsoft.com/office/drawing/2014/main" id="{54F2A77E-A5F5-4EAD-A015-8C2B19A561C5}"/>
            </a:ext>
          </a:extLst>
        </xdr:cNvPr>
        <xdr:cNvSpPr txBox="1">
          <a:spLocks noChangeArrowheads="1"/>
        </xdr:cNvSpPr>
      </xdr:nvSpPr>
      <xdr:spPr>
        <a:xfrm>
          <a:off x="2023046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="" xmlns:a16="http://schemas.microsoft.com/office/drawing/2014/main" id="{AD5D194E-A1D6-48B5-A6EF-0EF7DC529F6C}"/>
            </a:ext>
          </a:extLst>
        </xdr:cNvPr>
        <xdr:cNvSpPr txBox="1">
          <a:spLocks noChangeArrowheads="1"/>
        </xdr:cNvSpPr>
      </xdr:nvSpPr>
      <xdr:spPr>
        <a:xfrm>
          <a:off x="2023046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="" xmlns:a16="http://schemas.microsoft.com/office/drawing/2014/main" id="{ADB7ACA5-1785-4B79-A99E-E3CEFE238F70}"/>
            </a:ext>
          </a:extLst>
        </xdr:cNvPr>
        <xdr:cNvSpPr txBox="1">
          <a:spLocks noChangeArrowheads="1"/>
        </xdr:cNvSpPr>
      </xdr:nvSpPr>
      <xdr:spPr>
        <a:xfrm>
          <a:off x="2023046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="" xmlns:a16="http://schemas.microsoft.com/office/drawing/2014/main" id="{A2ED8ECB-14E0-43BA-86B3-17A8662F3C9B}"/>
            </a:ext>
          </a:extLst>
        </xdr:cNvPr>
        <xdr:cNvSpPr txBox="1">
          <a:spLocks noChangeArrowheads="1"/>
        </xdr:cNvSpPr>
      </xdr:nvSpPr>
      <xdr:spPr>
        <a:xfrm>
          <a:off x="2023046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="" xmlns:a16="http://schemas.microsoft.com/office/drawing/2014/main" id="{1B435653-4F5A-414F-83B9-7D058FAA5AD4}"/>
            </a:ext>
          </a:extLst>
        </xdr:cNvPr>
        <xdr:cNvSpPr txBox="1">
          <a:spLocks noChangeArrowheads="1"/>
        </xdr:cNvSpPr>
      </xdr:nvSpPr>
      <xdr:spPr>
        <a:xfrm>
          <a:off x="2023046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5" name="Text Box 2419">
          <a:extLst>
            <a:ext uri="{FF2B5EF4-FFF2-40B4-BE49-F238E27FC236}">
              <a16:creationId xmlns="" xmlns:a16="http://schemas.microsoft.com/office/drawing/2014/main" id="{185E58C9-D827-4EE4-9362-75FEF5588566}"/>
            </a:ext>
          </a:extLst>
        </xdr:cNvPr>
        <xdr:cNvSpPr txBox="1">
          <a:spLocks noChangeArrowheads="1"/>
        </xdr:cNvSpPr>
      </xdr:nvSpPr>
      <xdr:spPr>
        <a:xfrm>
          <a:off x="2023046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6" name="Text Box 2419">
          <a:extLst>
            <a:ext uri="{FF2B5EF4-FFF2-40B4-BE49-F238E27FC236}">
              <a16:creationId xmlns="" xmlns:a16="http://schemas.microsoft.com/office/drawing/2014/main" id="{662EC140-33DB-4900-9F87-107B1E89C150}"/>
            </a:ext>
          </a:extLst>
        </xdr:cNvPr>
        <xdr:cNvSpPr txBox="1">
          <a:spLocks noChangeArrowheads="1"/>
        </xdr:cNvSpPr>
      </xdr:nvSpPr>
      <xdr:spPr>
        <a:xfrm>
          <a:off x="2023046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7" name="Text Box 2419">
          <a:extLst>
            <a:ext uri="{FF2B5EF4-FFF2-40B4-BE49-F238E27FC236}">
              <a16:creationId xmlns="" xmlns:a16="http://schemas.microsoft.com/office/drawing/2014/main" id="{D391B5DF-E4A5-4686-BEBF-057ED2A0FEF2}"/>
            </a:ext>
          </a:extLst>
        </xdr:cNvPr>
        <xdr:cNvSpPr txBox="1">
          <a:spLocks noChangeArrowheads="1"/>
        </xdr:cNvSpPr>
      </xdr:nvSpPr>
      <xdr:spPr>
        <a:xfrm>
          <a:off x="2023046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8" name="Text Box 2419">
          <a:extLst>
            <a:ext uri="{FF2B5EF4-FFF2-40B4-BE49-F238E27FC236}">
              <a16:creationId xmlns="" xmlns:a16="http://schemas.microsoft.com/office/drawing/2014/main" id="{A3F39C17-23C7-4893-B36C-078A64DD5C84}"/>
            </a:ext>
          </a:extLst>
        </xdr:cNvPr>
        <xdr:cNvSpPr txBox="1">
          <a:spLocks noChangeArrowheads="1"/>
        </xdr:cNvSpPr>
      </xdr:nvSpPr>
      <xdr:spPr>
        <a:xfrm>
          <a:off x="2023046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19" name="Text Box 2419">
          <a:extLst>
            <a:ext uri="{FF2B5EF4-FFF2-40B4-BE49-F238E27FC236}">
              <a16:creationId xmlns="" xmlns:a16="http://schemas.microsoft.com/office/drawing/2014/main" id="{2F740B79-1D96-432D-BA37-E629CCFF4360}"/>
            </a:ext>
          </a:extLst>
        </xdr:cNvPr>
        <xdr:cNvSpPr txBox="1">
          <a:spLocks noChangeArrowheads="1"/>
        </xdr:cNvSpPr>
      </xdr:nvSpPr>
      <xdr:spPr>
        <a:xfrm>
          <a:off x="2023046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0" name="Text Box 2419">
          <a:extLst>
            <a:ext uri="{FF2B5EF4-FFF2-40B4-BE49-F238E27FC236}">
              <a16:creationId xmlns="" xmlns:a16="http://schemas.microsoft.com/office/drawing/2014/main" id="{DC885FC6-DAF5-4BDC-8A78-91DDF3443A6A}"/>
            </a:ext>
          </a:extLst>
        </xdr:cNvPr>
        <xdr:cNvSpPr txBox="1">
          <a:spLocks noChangeArrowheads="1"/>
        </xdr:cNvSpPr>
      </xdr:nvSpPr>
      <xdr:spPr>
        <a:xfrm>
          <a:off x="2023046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59</xdr:row>
      <xdr:rowOff>0</xdr:rowOff>
    </xdr:from>
    <xdr:ext cx="296428" cy="256930"/>
    <xdr:sp macro="" textlink="">
      <xdr:nvSpPr>
        <xdr:cNvPr id="421" name="Text Box 2419">
          <a:extLst>
            <a:ext uri="{FF2B5EF4-FFF2-40B4-BE49-F238E27FC236}">
              <a16:creationId xmlns="" xmlns:a16="http://schemas.microsoft.com/office/drawing/2014/main" id="{2739F632-0DD2-40D6-89F8-126283784D24}"/>
            </a:ext>
          </a:extLst>
        </xdr:cNvPr>
        <xdr:cNvSpPr txBox="1">
          <a:spLocks noChangeArrowheads="1"/>
        </xdr:cNvSpPr>
      </xdr:nvSpPr>
      <xdr:spPr>
        <a:xfrm>
          <a:off x="2023046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2" name="Text Box 2419">
          <a:extLst>
            <a:ext uri="{FF2B5EF4-FFF2-40B4-BE49-F238E27FC236}">
              <a16:creationId xmlns="" xmlns:a16="http://schemas.microsoft.com/office/drawing/2014/main" id="{BBE73252-B231-4899-B5F7-BD0ABC51DF03}"/>
            </a:ext>
          </a:extLst>
        </xdr:cNvPr>
        <xdr:cNvSpPr txBox="1">
          <a:spLocks noChangeArrowheads="1"/>
        </xdr:cNvSpPr>
      </xdr:nvSpPr>
      <xdr:spPr>
        <a:xfrm>
          <a:off x="21925915" y="845534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3" name="Text Box 2419">
          <a:extLst>
            <a:ext uri="{FF2B5EF4-FFF2-40B4-BE49-F238E27FC236}">
              <a16:creationId xmlns="" xmlns:a16="http://schemas.microsoft.com/office/drawing/2014/main" id="{8F9CBB15-C9BE-4561-876B-E5B943EFBB87}"/>
            </a:ext>
          </a:extLst>
        </xdr:cNvPr>
        <xdr:cNvSpPr txBox="1">
          <a:spLocks noChangeArrowheads="1"/>
        </xdr:cNvSpPr>
      </xdr:nvSpPr>
      <xdr:spPr>
        <a:xfrm>
          <a:off x="21925915" y="86429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4" name="Text Box 2419">
          <a:extLst>
            <a:ext uri="{FF2B5EF4-FFF2-40B4-BE49-F238E27FC236}">
              <a16:creationId xmlns="" xmlns:a16="http://schemas.microsoft.com/office/drawing/2014/main" id="{C007D0A2-8D16-4950-A7BD-8B28B23B113D}"/>
            </a:ext>
          </a:extLst>
        </xdr:cNvPr>
        <xdr:cNvSpPr txBox="1">
          <a:spLocks noChangeArrowheads="1"/>
        </xdr:cNvSpPr>
      </xdr:nvSpPr>
      <xdr:spPr>
        <a:xfrm>
          <a:off x="21925915" y="879633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5" name="Text Box 2419">
          <a:extLst>
            <a:ext uri="{FF2B5EF4-FFF2-40B4-BE49-F238E27FC236}">
              <a16:creationId xmlns="" xmlns:a16="http://schemas.microsoft.com/office/drawing/2014/main" id="{9A3DDFDC-7F65-4EA6-8134-347F47BE25D4}"/>
            </a:ext>
          </a:extLst>
        </xdr:cNvPr>
        <xdr:cNvSpPr txBox="1">
          <a:spLocks noChangeArrowheads="1"/>
        </xdr:cNvSpPr>
      </xdr:nvSpPr>
      <xdr:spPr>
        <a:xfrm>
          <a:off x="21925915" y="89573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6" name="Text Box 2419">
          <a:extLst>
            <a:ext uri="{FF2B5EF4-FFF2-40B4-BE49-F238E27FC236}">
              <a16:creationId xmlns="" xmlns:a16="http://schemas.microsoft.com/office/drawing/2014/main" id="{D9C20EC0-B414-47B2-BC77-C2AAE05C86FD}"/>
            </a:ext>
          </a:extLst>
        </xdr:cNvPr>
        <xdr:cNvSpPr txBox="1">
          <a:spLocks noChangeArrowheads="1"/>
        </xdr:cNvSpPr>
      </xdr:nvSpPr>
      <xdr:spPr>
        <a:xfrm>
          <a:off x="21925915" y="9115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7" name="Text Box 2419">
          <a:extLst>
            <a:ext uri="{FF2B5EF4-FFF2-40B4-BE49-F238E27FC236}">
              <a16:creationId xmlns="" xmlns:a16="http://schemas.microsoft.com/office/drawing/2014/main" id="{C4135026-4B0B-45F1-A47A-345DD5C0B4CD}"/>
            </a:ext>
          </a:extLst>
        </xdr:cNvPr>
        <xdr:cNvSpPr txBox="1">
          <a:spLocks noChangeArrowheads="1"/>
        </xdr:cNvSpPr>
      </xdr:nvSpPr>
      <xdr:spPr>
        <a:xfrm>
          <a:off x="21925915" y="928211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8" name="Text Box 2419">
          <a:extLst>
            <a:ext uri="{FF2B5EF4-FFF2-40B4-BE49-F238E27FC236}">
              <a16:creationId xmlns="" xmlns:a16="http://schemas.microsoft.com/office/drawing/2014/main" id="{1DE59B02-4BF1-4B5B-923E-73534F72EEF3}"/>
            </a:ext>
          </a:extLst>
        </xdr:cNvPr>
        <xdr:cNvSpPr txBox="1">
          <a:spLocks noChangeArrowheads="1"/>
        </xdr:cNvSpPr>
      </xdr:nvSpPr>
      <xdr:spPr>
        <a:xfrm>
          <a:off x="21925915" y="94430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29" name="Text Box 2419">
          <a:extLst>
            <a:ext uri="{FF2B5EF4-FFF2-40B4-BE49-F238E27FC236}">
              <a16:creationId xmlns="" xmlns:a16="http://schemas.microsoft.com/office/drawing/2014/main" id="{214072FE-8F4A-48E9-8830-BE22E6F513F0}"/>
            </a:ext>
          </a:extLst>
        </xdr:cNvPr>
        <xdr:cNvSpPr txBox="1">
          <a:spLocks noChangeArrowheads="1"/>
        </xdr:cNvSpPr>
      </xdr:nvSpPr>
      <xdr:spPr>
        <a:xfrm>
          <a:off x="21925915" y="954405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0" name="Text Box 2419">
          <a:extLst>
            <a:ext uri="{FF2B5EF4-FFF2-40B4-BE49-F238E27FC236}">
              <a16:creationId xmlns="" xmlns:a16="http://schemas.microsoft.com/office/drawing/2014/main" id="{F28B5CEA-A107-440B-BAA8-22DD84B1EFA8}"/>
            </a:ext>
          </a:extLst>
        </xdr:cNvPr>
        <xdr:cNvSpPr txBox="1">
          <a:spLocks noChangeArrowheads="1"/>
        </xdr:cNvSpPr>
      </xdr:nvSpPr>
      <xdr:spPr>
        <a:xfrm>
          <a:off x="21925915" y="962310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1" name="Text Box 2419">
          <a:extLst>
            <a:ext uri="{FF2B5EF4-FFF2-40B4-BE49-F238E27FC236}">
              <a16:creationId xmlns="" xmlns:a16="http://schemas.microsoft.com/office/drawing/2014/main" id="{3C525E32-6856-45B3-9AAD-B9977E4E318D}"/>
            </a:ext>
          </a:extLst>
        </xdr:cNvPr>
        <xdr:cNvSpPr txBox="1">
          <a:spLocks noChangeArrowheads="1"/>
        </xdr:cNvSpPr>
      </xdr:nvSpPr>
      <xdr:spPr>
        <a:xfrm>
          <a:off x="21925915" y="970692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="" xmlns:a16="http://schemas.microsoft.com/office/drawing/2014/main" id="{474A47BB-5939-4D66-88E9-B35F41899829}"/>
            </a:ext>
          </a:extLst>
        </xdr:cNvPr>
        <xdr:cNvSpPr txBox="1">
          <a:spLocks noChangeArrowheads="1"/>
        </xdr:cNvSpPr>
      </xdr:nvSpPr>
      <xdr:spPr>
        <a:xfrm>
          <a:off x="21925915" y="98078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="" xmlns:a16="http://schemas.microsoft.com/office/drawing/2014/main" id="{9DB9E0E5-30AF-4CF1-B765-C092ED752358}"/>
            </a:ext>
          </a:extLst>
        </xdr:cNvPr>
        <xdr:cNvSpPr txBox="1">
          <a:spLocks noChangeArrowheads="1"/>
        </xdr:cNvSpPr>
      </xdr:nvSpPr>
      <xdr:spPr>
        <a:xfrm>
          <a:off x="21925915" y="98983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="" xmlns:a16="http://schemas.microsoft.com/office/drawing/2014/main" id="{401EEB9A-F967-4364-AA6F-42DB546A8FF5}"/>
            </a:ext>
          </a:extLst>
        </xdr:cNvPr>
        <xdr:cNvSpPr txBox="1">
          <a:spLocks noChangeArrowheads="1"/>
        </xdr:cNvSpPr>
      </xdr:nvSpPr>
      <xdr:spPr>
        <a:xfrm>
          <a:off x="21925915" y="998029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="" xmlns:a16="http://schemas.microsoft.com/office/drawing/2014/main" id="{FAF3B564-4D57-4FA6-B719-E4A2C6234BC8}"/>
            </a:ext>
          </a:extLst>
        </xdr:cNvPr>
        <xdr:cNvSpPr txBox="1">
          <a:spLocks noChangeArrowheads="1"/>
        </xdr:cNvSpPr>
      </xdr:nvSpPr>
      <xdr:spPr>
        <a:xfrm>
          <a:off x="21925915" y="100812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6" name="Text Box 2419">
          <a:extLst>
            <a:ext uri="{FF2B5EF4-FFF2-40B4-BE49-F238E27FC236}">
              <a16:creationId xmlns="" xmlns:a16="http://schemas.microsoft.com/office/drawing/2014/main" id="{B3795328-CB32-454F-855F-C4305B6F2307}"/>
            </a:ext>
          </a:extLst>
        </xdr:cNvPr>
        <xdr:cNvSpPr txBox="1">
          <a:spLocks noChangeArrowheads="1"/>
        </xdr:cNvSpPr>
      </xdr:nvSpPr>
      <xdr:spPr>
        <a:xfrm>
          <a:off x="21925915" y="101765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7" name="Text Box 2419">
          <a:extLst>
            <a:ext uri="{FF2B5EF4-FFF2-40B4-BE49-F238E27FC236}">
              <a16:creationId xmlns="" xmlns:a16="http://schemas.microsoft.com/office/drawing/2014/main" id="{06DB23D1-6903-462C-B0AC-4928D8C387AB}"/>
            </a:ext>
          </a:extLst>
        </xdr:cNvPr>
        <xdr:cNvSpPr txBox="1">
          <a:spLocks noChangeArrowheads="1"/>
        </xdr:cNvSpPr>
      </xdr:nvSpPr>
      <xdr:spPr>
        <a:xfrm>
          <a:off x="21925915" y="102584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8" name="Text Box 2419">
          <a:extLst>
            <a:ext uri="{FF2B5EF4-FFF2-40B4-BE49-F238E27FC236}">
              <a16:creationId xmlns="" xmlns:a16="http://schemas.microsoft.com/office/drawing/2014/main" id="{AF765E48-39D9-4E2A-A6CC-8FBCCE635227}"/>
            </a:ext>
          </a:extLst>
        </xdr:cNvPr>
        <xdr:cNvSpPr txBox="1">
          <a:spLocks noChangeArrowheads="1"/>
        </xdr:cNvSpPr>
      </xdr:nvSpPr>
      <xdr:spPr>
        <a:xfrm>
          <a:off x="21925915" y="1035939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39" name="Text Box 2419">
          <a:extLst>
            <a:ext uri="{FF2B5EF4-FFF2-40B4-BE49-F238E27FC236}">
              <a16:creationId xmlns="" xmlns:a16="http://schemas.microsoft.com/office/drawing/2014/main" id="{73A8C42D-5B93-41CC-AF69-AC308995023D}"/>
            </a:ext>
          </a:extLst>
        </xdr:cNvPr>
        <xdr:cNvSpPr txBox="1">
          <a:spLocks noChangeArrowheads="1"/>
        </xdr:cNvSpPr>
      </xdr:nvSpPr>
      <xdr:spPr>
        <a:xfrm>
          <a:off x="21925915" y="1044130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0" name="Text Box 2419">
          <a:extLst>
            <a:ext uri="{FF2B5EF4-FFF2-40B4-BE49-F238E27FC236}">
              <a16:creationId xmlns="" xmlns:a16="http://schemas.microsoft.com/office/drawing/2014/main" id="{EE1E47CA-2F59-44F8-A93A-5689C73C6653}"/>
            </a:ext>
          </a:extLst>
        </xdr:cNvPr>
        <xdr:cNvSpPr txBox="1">
          <a:spLocks noChangeArrowheads="1"/>
        </xdr:cNvSpPr>
      </xdr:nvSpPr>
      <xdr:spPr>
        <a:xfrm>
          <a:off x="21925915" y="1052131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1" name="Text Box 2419">
          <a:extLst>
            <a:ext uri="{FF2B5EF4-FFF2-40B4-BE49-F238E27FC236}">
              <a16:creationId xmlns="" xmlns:a16="http://schemas.microsoft.com/office/drawing/2014/main" id="{A1BE28E5-DD62-4191-B8F7-7A18BE37A4F5}"/>
            </a:ext>
          </a:extLst>
        </xdr:cNvPr>
        <xdr:cNvSpPr txBox="1">
          <a:spLocks noChangeArrowheads="1"/>
        </xdr:cNvSpPr>
      </xdr:nvSpPr>
      <xdr:spPr>
        <a:xfrm>
          <a:off x="21925915" y="106222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2" name="Text Box 2419">
          <a:extLst>
            <a:ext uri="{FF2B5EF4-FFF2-40B4-BE49-F238E27FC236}">
              <a16:creationId xmlns="" xmlns:a16="http://schemas.microsoft.com/office/drawing/2014/main" id="{6CE493E9-200C-4714-AEA8-AA30F4704E9A}"/>
            </a:ext>
          </a:extLst>
        </xdr:cNvPr>
        <xdr:cNvSpPr txBox="1">
          <a:spLocks noChangeArrowheads="1"/>
        </xdr:cNvSpPr>
      </xdr:nvSpPr>
      <xdr:spPr>
        <a:xfrm>
          <a:off x="21925915" y="1070991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3" name="Text Box 2419">
          <a:extLst>
            <a:ext uri="{FF2B5EF4-FFF2-40B4-BE49-F238E27FC236}">
              <a16:creationId xmlns="" xmlns:a16="http://schemas.microsoft.com/office/drawing/2014/main" id="{0F91DFA1-9E79-4AE2-A0DA-5A8194662072}"/>
            </a:ext>
          </a:extLst>
        </xdr:cNvPr>
        <xdr:cNvSpPr txBox="1">
          <a:spLocks noChangeArrowheads="1"/>
        </xdr:cNvSpPr>
      </xdr:nvSpPr>
      <xdr:spPr>
        <a:xfrm>
          <a:off x="21925915" y="1080516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4" name="Text Box 2419">
          <a:extLst>
            <a:ext uri="{FF2B5EF4-FFF2-40B4-BE49-F238E27FC236}">
              <a16:creationId xmlns="" xmlns:a16="http://schemas.microsoft.com/office/drawing/2014/main" id="{328E5AB4-7CC3-407F-B2CD-855A1B7FB517}"/>
            </a:ext>
          </a:extLst>
        </xdr:cNvPr>
        <xdr:cNvSpPr txBox="1">
          <a:spLocks noChangeArrowheads="1"/>
        </xdr:cNvSpPr>
      </xdr:nvSpPr>
      <xdr:spPr>
        <a:xfrm>
          <a:off x="21925915" y="1090612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59</xdr:row>
      <xdr:rowOff>0</xdr:rowOff>
    </xdr:from>
    <xdr:ext cx="296428" cy="256930"/>
    <xdr:sp macro="" textlink="">
      <xdr:nvSpPr>
        <xdr:cNvPr id="445" name="Text Box 2419">
          <a:extLst>
            <a:ext uri="{FF2B5EF4-FFF2-40B4-BE49-F238E27FC236}">
              <a16:creationId xmlns="" xmlns:a16="http://schemas.microsoft.com/office/drawing/2014/main" id="{04E34927-D852-4997-82F9-ED0A78CEB13B}"/>
            </a:ext>
          </a:extLst>
        </xdr:cNvPr>
        <xdr:cNvSpPr txBox="1">
          <a:spLocks noChangeArrowheads="1"/>
        </xdr:cNvSpPr>
      </xdr:nvSpPr>
      <xdr:spPr>
        <a:xfrm>
          <a:off x="21925915" y="1099756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39</xdr:row>
      <xdr:rowOff>0</xdr:rowOff>
    </xdr:from>
    <xdr:ext cx="296428" cy="256930"/>
    <xdr:sp macro="" textlink="">
      <xdr:nvSpPr>
        <xdr:cNvPr id="446" name="Text Box 2419">
          <a:extLst>
            <a:ext uri="{FF2B5EF4-FFF2-40B4-BE49-F238E27FC236}">
              <a16:creationId xmlns="" xmlns:a16="http://schemas.microsoft.com/office/drawing/2014/main" id="{F9443B0B-01C2-49E6-94AC-587224E1A791}"/>
            </a:ext>
          </a:extLst>
        </xdr:cNvPr>
        <xdr:cNvSpPr txBox="1">
          <a:spLocks noChangeArrowheads="1"/>
        </xdr:cNvSpPr>
      </xdr:nvSpPr>
      <xdr:spPr>
        <a:xfrm>
          <a:off x="2023046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40</xdr:row>
      <xdr:rowOff>0</xdr:rowOff>
    </xdr:from>
    <xdr:ext cx="296428" cy="256930"/>
    <xdr:sp macro="" textlink="">
      <xdr:nvSpPr>
        <xdr:cNvPr id="447" name="Text Box 2419">
          <a:extLst>
            <a:ext uri="{FF2B5EF4-FFF2-40B4-BE49-F238E27FC236}">
              <a16:creationId xmlns="" xmlns:a16="http://schemas.microsoft.com/office/drawing/2014/main" id="{70A303A1-C729-43C1-BB8C-5437495E840A}"/>
            </a:ext>
          </a:extLst>
        </xdr:cNvPr>
        <xdr:cNvSpPr txBox="1">
          <a:spLocks noChangeArrowheads="1"/>
        </xdr:cNvSpPr>
      </xdr:nvSpPr>
      <xdr:spPr>
        <a:xfrm>
          <a:off x="2023046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twoCellAnchor editAs="oneCell">
    <xdr:from>
      <xdr:col>1</xdr:col>
      <xdr:colOff>925286</xdr:colOff>
      <xdr:row>44</xdr:row>
      <xdr:rowOff>99785</xdr:rowOff>
    </xdr:from>
    <xdr:to>
      <xdr:col>1</xdr:col>
      <xdr:colOff>1923143</xdr:colOff>
      <xdr:row>44</xdr:row>
      <xdr:rowOff>1254145</xdr:rowOff>
    </xdr:to>
    <xdr:pic>
      <xdr:nvPicPr>
        <xdr:cNvPr id="448" name="Picture 466">
          <a:extLst>
            <a:ext uri="{FF2B5EF4-FFF2-40B4-BE49-F238E27FC236}">
              <a16:creationId xmlns="" xmlns:a16="http://schemas.microsoft.com/office/drawing/2014/main" id="{69DA763A-AB88-4421-ACA3-F05C925B29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5282" r="79278"/>
        <a:stretch>
          <a:fillRect/>
        </a:stretch>
      </xdr:blipFill>
      <xdr:spPr>
        <a:xfrm>
          <a:off x="1601561" y="63202910"/>
          <a:ext cx="997857" cy="1154360"/>
        </a:xfrm>
        <a:prstGeom prst="rect">
          <a:avLst/>
        </a:prstGeom>
      </xdr:spPr>
    </xdr:pic>
    <xdr:clientData/>
  </xdr:twoCellAnchor>
  <xdr:twoCellAnchor editAs="oneCell">
    <xdr:from>
      <xdr:col>1</xdr:col>
      <xdr:colOff>1043214</xdr:colOff>
      <xdr:row>47</xdr:row>
      <xdr:rowOff>81643</xdr:rowOff>
    </xdr:from>
    <xdr:to>
      <xdr:col>1</xdr:col>
      <xdr:colOff>2032000</xdr:colOff>
      <xdr:row>47</xdr:row>
      <xdr:rowOff>1378857</xdr:rowOff>
    </xdr:to>
    <xdr:pic>
      <xdr:nvPicPr>
        <xdr:cNvPr id="449" name="Picture 467">
          <a:extLst>
            <a:ext uri="{FF2B5EF4-FFF2-40B4-BE49-F238E27FC236}">
              <a16:creationId xmlns="" xmlns:a16="http://schemas.microsoft.com/office/drawing/2014/main" id="{AC06CF6A-974C-4331-938B-1AEBB27B30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41311" t="1321" r="38742" b="1"/>
        <a:stretch>
          <a:fillRect/>
        </a:stretch>
      </xdr:blipFill>
      <xdr:spPr>
        <a:xfrm>
          <a:off x="1719489" y="67356718"/>
          <a:ext cx="988786" cy="1297214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48</xdr:row>
      <xdr:rowOff>45357</xdr:rowOff>
    </xdr:from>
    <xdr:to>
      <xdr:col>1</xdr:col>
      <xdr:colOff>2032000</xdr:colOff>
      <xdr:row>48</xdr:row>
      <xdr:rowOff>1363065</xdr:rowOff>
    </xdr:to>
    <xdr:pic>
      <xdr:nvPicPr>
        <xdr:cNvPr id="450" name="Picture 468">
          <a:extLst>
            <a:ext uri="{FF2B5EF4-FFF2-40B4-BE49-F238E27FC236}">
              <a16:creationId xmlns="" xmlns:a16="http://schemas.microsoft.com/office/drawing/2014/main" id="{F0386A16-DF34-4F04-B00F-35BECD83B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60775" t="4638" r="19368" b="-1330"/>
        <a:stretch>
          <a:fillRect/>
        </a:stretch>
      </xdr:blipFill>
      <xdr:spPr>
        <a:xfrm>
          <a:off x="1646918" y="68711082"/>
          <a:ext cx="1061357" cy="1317708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45</xdr:row>
      <xdr:rowOff>54428</xdr:rowOff>
    </xdr:from>
    <xdr:to>
      <xdr:col>1</xdr:col>
      <xdr:colOff>1986643</xdr:colOff>
      <xdr:row>45</xdr:row>
      <xdr:rowOff>1306286</xdr:rowOff>
    </xdr:to>
    <xdr:pic>
      <xdr:nvPicPr>
        <xdr:cNvPr id="451" name="Picture 469">
          <a:extLst>
            <a:ext uri="{FF2B5EF4-FFF2-40B4-BE49-F238E27FC236}">
              <a16:creationId xmlns="" xmlns:a16="http://schemas.microsoft.com/office/drawing/2014/main" id="{F73691A2-2690-4EE8-8719-A6A4C0E7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79880" t="3962" b="-1"/>
        <a:stretch>
          <a:fillRect/>
        </a:stretch>
      </xdr:blipFill>
      <xdr:spPr>
        <a:xfrm>
          <a:off x="1646918" y="64548203"/>
          <a:ext cx="1016000" cy="1251858"/>
        </a:xfrm>
        <a:prstGeom prst="rect">
          <a:avLst/>
        </a:prstGeom>
      </xdr:spPr>
    </xdr:pic>
    <xdr:clientData/>
  </xdr:twoCellAnchor>
  <xdr:twoCellAnchor editAs="oneCell">
    <xdr:from>
      <xdr:col>1</xdr:col>
      <xdr:colOff>970643</xdr:colOff>
      <xdr:row>46</xdr:row>
      <xdr:rowOff>18143</xdr:rowOff>
    </xdr:from>
    <xdr:to>
      <xdr:col>1</xdr:col>
      <xdr:colOff>2041071</xdr:colOff>
      <xdr:row>46</xdr:row>
      <xdr:rowOff>1308246</xdr:rowOff>
    </xdr:to>
    <xdr:pic>
      <xdr:nvPicPr>
        <xdr:cNvPr id="452" name="Picture 470">
          <a:extLst>
            <a:ext uri="{FF2B5EF4-FFF2-40B4-BE49-F238E27FC236}">
              <a16:creationId xmlns="" xmlns:a16="http://schemas.microsoft.com/office/drawing/2014/main" id="{168575B2-3A31-4408-BED5-63D8F3358C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21391" t="1320" r="57888"/>
        <a:stretch>
          <a:fillRect/>
        </a:stretch>
      </xdr:blipFill>
      <xdr:spPr>
        <a:xfrm>
          <a:off x="1646918" y="65902568"/>
          <a:ext cx="1070428" cy="1290103"/>
        </a:xfrm>
        <a:prstGeom prst="rect">
          <a:avLst/>
        </a:prstGeom>
      </xdr:spPr>
    </xdr:pic>
    <xdr:clientData/>
  </xdr:twoCellAnchor>
  <xdr:twoCellAnchor editAs="oneCell">
    <xdr:from>
      <xdr:col>1</xdr:col>
      <xdr:colOff>1995715</xdr:colOff>
      <xdr:row>2</xdr:row>
      <xdr:rowOff>353786</xdr:rowOff>
    </xdr:from>
    <xdr:to>
      <xdr:col>1</xdr:col>
      <xdr:colOff>2404124</xdr:colOff>
      <xdr:row>2</xdr:row>
      <xdr:rowOff>873579</xdr:rowOff>
    </xdr:to>
    <xdr:pic>
      <xdr:nvPicPr>
        <xdr:cNvPr id="453" name="Picture 472">
          <a:extLst>
            <a:ext uri="{FF2B5EF4-FFF2-40B4-BE49-F238E27FC236}">
              <a16:creationId xmlns="" xmlns:a16="http://schemas.microsoft.com/office/drawing/2014/main" id="{68ABA361-2BE3-841D-2C92-2A54187C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1990" y="1953986"/>
          <a:ext cx="408409" cy="5197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1995714</xdr:colOff>
      <xdr:row>3</xdr:row>
      <xdr:rowOff>284305</xdr:rowOff>
    </xdr:from>
    <xdr:to>
      <xdr:col>1</xdr:col>
      <xdr:colOff>2385786</xdr:colOff>
      <xdr:row>3</xdr:row>
      <xdr:rowOff>869413</xdr:rowOff>
    </xdr:to>
    <xdr:pic>
      <xdr:nvPicPr>
        <xdr:cNvPr id="454" name="Picture 473" descr="PANTONE® UK | PANTONE® 12-1706 TCX - Find a Pantone Color | Quick Online  Color Tool">
          <a:extLst>
            <a:ext uri="{FF2B5EF4-FFF2-40B4-BE49-F238E27FC236}">
              <a16:creationId xmlns="" xmlns:a16="http://schemas.microsoft.com/office/drawing/2014/main" id="{0067BBFD-2AF1-8E80-7F70-A17FE2FA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1989" y="2894155"/>
          <a:ext cx="390072" cy="585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598715</xdr:colOff>
      <xdr:row>3</xdr:row>
      <xdr:rowOff>90714</xdr:rowOff>
    </xdr:from>
    <xdr:to>
      <xdr:col>1</xdr:col>
      <xdr:colOff>1696358</xdr:colOff>
      <xdr:row>3</xdr:row>
      <xdr:rowOff>878765</xdr:rowOff>
    </xdr:to>
    <xdr:pic>
      <xdr:nvPicPr>
        <xdr:cNvPr id="455" name="Picture 474">
          <a:extLst>
            <a:ext uri="{FF2B5EF4-FFF2-40B4-BE49-F238E27FC236}">
              <a16:creationId xmlns="" xmlns:a16="http://schemas.microsoft.com/office/drawing/2014/main" id="{630CE1FF-FCEA-C85A-5D97-855EE7D1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74990" y="2700564"/>
          <a:ext cx="1097643" cy="78805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1986643</xdr:colOff>
      <xdr:row>4</xdr:row>
      <xdr:rowOff>250935</xdr:rowOff>
    </xdr:from>
    <xdr:to>
      <xdr:col>1</xdr:col>
      <xdr:colOff>2418067</xdr:colOff>
      <xdr:row>4</xdr:row>
      <xdr:rowOff>898071</xdr:rowOff>
    </xdr:to>
    <xdr:pic>
      <xdr:nvPicPr>
        <xdr:cNvPr id="456" name="Picture 475" descr="PANTONE® USA | PANTONE® 13-0212 TCX - Find a Pantone Color | Quick Online  Color Tool">
          <a:extLst>
            <a:ext uri="{FF2B5EF4-FFF2-40B4-BE49-F238E27FC236}">
              <a16:creationId xmlns="" xmlns:a16="http://schemas.microsoft.com/office/drawing/2014/main" id="{D6E6D47D-CA34-B421-B7F9-90C71770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2918" y="3870435"/>
          <a:ext cx="431424" cy="64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596490</xdr:colOff>
      <xdr:row>4</xdr:row>
      <xdr:rowOff>55401</xdr:rowOff>
    </xdr:from>
    <xdr:to>
      <xdr:col>1</xdr:col>
      <xdr:colOff>1832429</xdr:colOff>
      <xdr:row>4</xdr:row>
      <xdr:rowOff>928798</xdr:rowOff>
    </xdr:to>
    <xdr:pic>
      <xdr:nvPicPr>
        <xdr:cNvPr id="457" name="Picture 476">
          <a:extLst>
            <a:ext uri="{FF2B5EF4-FFF2-40B4-BE49-F238E27FC236}">
              <a16:creationId xmlns="" xmlns:a16="http://schemas.microsoft.com/office/drawing/2014/main" id="{9C2C8461-739B-AF17-9230-0C973BCCA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272765" y="3674901"/>
          <a:ext cx="1235939" cy="87339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2013857</xdr:colOff>
      <xdr:row>5</xdr:row>
      <xdr:rowOff>213181</xdr:rowOff>
    </xdr:from>
    <xdr:to>
      <xdr:col>1</xdr:col>
      <xdr:colOff>2446261</xdr:colOff>
      <xdr:row>5</xdr:row>
      <xdr:rowOff>861786</xdr:rowOff>
    </xdr:to>
    <xdr:pic>
      <xdr:nvPicPr>
        <xdr:cNvPr id="458" name="Picture 478" descr="PANTONE® Europe | PANTONE® 13-0000 TCX - Find a Pantone Color | Quick  Online Color Tool">
          <a:extLst>
            <a:ext uri="{FF2B5EF4-FFF2-40B4-BE49-F238E27FC236}">
              <a16:creationId xmlns="" xmlns:a16="http://schemas.microsoft.com/office/drawing/2014/main" id="{70DB0E83-C19F-3E5D-38F5-9878FAB0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132" y="4842331"/>
          <a:ext cx="432404" cy="64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571501</xdr:colOff>
      <xdr:row>5</xdr:row>
      <xdr:rowOff>54429</xdr:rowOff>
    </xdr:from>
    <xdr:to>
      <xdr:col>1</xdr:col>
      <xdr:colOff>1723573</xdr:colOff>
      <xdr:row>5</xdr:row>
      <xdr:rowOff>851900</xdr:rowOff>
    </xdr:to>
    <xdr:pic>
      <xdr:nvPicPr>
        <xdr:cNvPr id="459" name="Picture 479">
          <a:extLst>
            <a:ext uri="{FF2B5EF4-FFF2-40B4-BE49-F238E27FC236}">
              <a16:creationId xmlns="" xmlns:a16="http://schemas.microsoft.com/office/drawing/2014/main" id="{B5CA10D9-7DB6-DA56-FFA0-4310EFC17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47776" y="4683579"/>
          <a:ext cx="1152072" cy="79747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579196</xdr:colOff>
      <xdr:row>6</xdr:row>
      <xdr:rowOff>63500</xdr:rowOff>
    </xdr:from>
    <xdr:to>
      <xdr:col>1</xdr:col>
      <xdr:colOff>1796143</xdr:colOff>
      <xdr:row>6</xdr:row>
      <xdr:rowOff>917952</xdr:rowOff>
    </xdr:to>
    <xdr:pic>
      <xdr:nvPicPr>
        <xdr:cNvPr id="460" name="Picture 480">
          <a:extLst>
            <a:ext uri="{FF2B5EF4-FFF2-40B4-BE49-F238E27FC236}">
              <a16:creationId xmlns="" xmlns:a16="http://schemas.microsoft.com/office/drawing/2014/main" id="{691C8F37-DF12-5B99-F03E-2A6D5FEB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255471" y="5702300"/>
          <a:ext cx="1216947" cy="85445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2044289</xdr:colOff>
      <xdr:row>6</xdr:row>
      <xdr:rowOff>308429</xdr:rowOff>
    </xdr:from>
    <xdr:to>
      <xdr:col>1</xdr:col>
      <xdr:colOff>2462893</xdr:colOff>
      <xdr:row>6</xdr:row>
      <xdr:rowOff>882453</xdr:rowOff>
    </xdr:to>
    <xdr:pic>
      <xdr:nvPicPr>
        <xdr:cNvPr id="461" name="Picture 481">
          <a:extLst>
            <a:ext uri="{FF2B5EF4-FFF2-40B4-BE49-F238E27FC236}">
              <a16:creationId xmlns="" xmlns:a16="http://schemas.microsoft.com/office/drawing/2014/main" id="{FD322EB8-59C6-CF8E-B134-B1EBCC62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0564" y="5947229"/>
          <a:ext cx="425889" cy="5740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561947</xdr:colOff>
      <xdr:row>7</xdr:row>
      <xdr:rowOff>27215</xdr:rowOff>
    </xdr:from>
    <xdr:to>
      <xdr:col>1</xdr:col>
      <xdr:colOff>1828907</xdr:colOff>
      <xdr:row>7</xdr:row>
      <xdr:rowOff>901154</xdr:rowOff>
    </xdr:to>
    <xdr:pic>
      <xdr:nvPicPr>
        <xdr:cNvPr id="462" name="Picture 482">
          <a:extLst>
            <a:ext uri="{FF2B5EF4-FFF2-40B4-BE49-F238E27FC236}">
              <a16:creationId xmlns="" xmlns:a16="http://schemas.microsoft.com/office/drawing/2014/main" id="{4AF8FF63-28F3-20E8-85DB-79A7A86F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38222" y="6675665"/>
          <a:ext cx="1266960" cy="8739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2020264</xdr:colOff>
      <xdr:row>7</xdr:row>
      <xdr:rowOff>199571</xdr:rowOff>
    </xdr:from>
    <xdr:to>
      <xdr:col>1</xdr:col>
      <xdr:colOff>2494643</xdr:colOff>
      <xdr:row>7</xdr:row>
      <xdr:rowOff>911139</xdr:rowOff>
    </xdr:to>
    <xdr:pic>
      <xdr:nvPicPr>
        <xdr:cNvPr id="463" name="Picture 483" descr="PANTONE® USA | PANTONE® 11-0602 TCX - Find a Pantone Color | Quick Online  Color Tool">
          <a:extLst>
            <a:ext uri="{FF2B5EF4-FFF2-40B4-BE49-F238E27FC236}">
              <a16:creationId xmlns="" xmlns:a16="http://schemas.microsoft.com/office/drawing/2014/main" id="{B19BA6A6-530A-C5FD-84F6-BE6AEF78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6539" y="6848021"/>
          <a:ext cx="474379" cy="7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1996337</xdr:colOff>
      <xdr:row>8</xdr:row>
      <xdr:rowOff>743857</xdr:rowOff>
    </xdr:from>
    <xdr:to>
      <xdr:col>1</xdr:col>
      <xdr:colOff>2663436</xdr:colOff>
      <xdr:row>8</xdr:row>
      <xdr:rowOff>1378651</xdr:rowOff>
    </xdr:to>
    <xdr:pic>
      <xdr:nvPicPr>
        <xdr:cNvPr id="464" name="Picture 484" descr="PANTONE® Europe | PANTONE® 13-0000 TCX - Find a Pantone Color | Quick  Online Color Tool">
          <a:extLst>
            <a:ext uri="{FF2B5EF4-FFF2-40B4-BE49-F238E27FC236}">
              <a16:creationId xmlns="" xmlns:a16="http://schemas.microsoft.com/office/drawing/2014/main" id="{6FE0CD9B-4262-D85E-7184-0B244F1B2C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62"/>
        <a:stretch>
          <a:fillRect/>
        </a:stretch>
      </xdr:blipFill>
      <xdr:spPr bwMode="auto">
        <a:xfrm>
          <a:off x="2672612" y="8649607"/>
          <a:ext cx="667099" cy="634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571500</xdr:colOff>
      <xdr:row>8</xdr:row>
      <xdr:rowOff>131534</xdr:rowOff>
    </xdr:from>
    <xdr:to>
      <xdr:col>1</xdr:col>
      <xdr:colOff>1732856</xdr:colOff>
      <xdr:row>8</xdr:row>
      <xdr:rowOff>1365475</xdr:rowOff>
    </xdr:to>
    <xdr:pic>
      <xdr:nvPicPr>
        <xdr:cNvPr id="465" name="Picture 485">
          <a:extLst>
            <a:ext uri="{FF2B5EF4-FFF2-40B4-BE49-F238E27FC236}">
              <a16:creationId xmlns="" xmlns:a16="http://schemas.microsoft.com/office/drawing/2014/main" id="{E9D294F7-BECF-880A-6546-32C47F54C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47775" y="8037284"/>
          <a:ext cx="1161356" cy="1233941"/>
        </a:xfrm>
        <a:prstGeom prst="rect">
          <a:avLst/>
        </a:prstGeom>
      </xdr:spPr>
    </xdr:pic>
    <xdr:clientData/>
  </xdr:twoCellAnchor>
  <xdr:twoCellAnchor editAs="oneCell">
    <xdr:from>
      <xdr:col>1</xdr:col>
      <xdr:colOff>1995716</xdr:colOff>
      <xdr:row>9</xdr:row>
      <xdr:rowOff>802136</xdr:rowOff>
    </xdr:from>
    <xdr:to>
      <xdr:col>1</xdr:col>
      <xdr:colOff>2642882</xdr:colOff>
      <xdr:row>9</xdr:row>
      <xdr:rowOff>1324429</xdr:rowOff>
    </xdr:to>
    <xdr:pic>
      <xdr:nvPicPr>
        <xdr:cNvPr id="466" name="Picture 486">
          <a:extLst>
            <a:ext uri="{FF2B5EF4-FFF2-40B4-BE49-F238E27FC236}">
              <a16:creationId xmlns="" xmlns:a16="http://schemas.microsoft.com/office/drawing/2014/main" id="{F069C32D-2EE2-15DB-6655-BE42A8BCB8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23"/>
        <a:stretch>
          <a:fillRect/>
        </a:stretch>
      </xdr:blipFill>
      <xdr:spPr bwMode="auto">
        <a:xfrm>
          <a:off x="2671991" y="10346186"/>
          <a:ext cx="647166" cy="5222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571499</xdr:colOff>
      <xdr:row>9</xdr:row>
      <xdr:rowOff>194021</xdr:rowOff>
    </xdr:from>
    <xdr:to>
      <xdr:col>1</xdr:col>
      <xdr:colOff>1755546</xdr:colOff>
      <xdr:row>9</xdr:row>
      <xdr:rowOff>1461648</xdr:rowOff>
    </xdr:to>
    <xdr:pic>
      <xdr:nvPicPr>
        <xdr:cNvPr id="467" name="Picture 487">
          <a:extLst>
            <a:ext uri="{FF2B5EF4-FFF2-40B4-BE49-F238E27FC236}">
              <a16:creationId xmlns="" xmlns:a16="http://schemas.microsoft.com/office/drawing/2014/main" id="{FB3111B6-7EBF-07A1-049F-8677B8B8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47774" y="9738071"/>
          <a:ext cx="1184047" cy="1267627"/>
        </a:xfrm>
        <a:prstGeom prst="rect">
          <a:avLst/>
        </a:prstGeom>
      </xdr:spPr>
    </xdr:pic>
    <xdr:clientData/>
  </xdr:twoCellAnchor>
  <xdr:twoCellAnchor editAs="oneCell">
    <xdr:from>
      <xdr:col>1</xdr:col>
      <xdr:colOff>1868714</xdr:colOff>
      <xdr:row>10</xdr:row>
      <xdr:rowOff>689365</xdr:rowOff>
    </xdr:from>
    <xdr:to>
      <xdr:col>1</xdr:col>
      <xdr:colOff>2530929</xdr:colOff>
      <xdr:row>10</xdr:row>
      <xdr:rowOff>1356225</xdr:rowOff>
    </xdr:to>
    <xdr:pic>
      <xdr:nvPicPr>
        <xdr:cNvPr id="468" name="Picture 488" descr="PANTONE® USA | PANTONE® 11-0602 TCX - Find a Pantone Color | Quick Online  Color Tool">
          <a:extLst>
            <a:ext uri="{FF2B5EF4-FFF2-40B4-BE49-F238E27FC236}">
              <a16:creationId xmlns="" xmlns:a16="http://schemas.microsoft.com/office/drawing/2014/main" id="{DC2F6B96-D9AC-44F0-7FCF-B6FD0463CB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866"/>
        <a:stretch>
          <a:fillRect/>
        </a:stretch>
      </xdr:blipFill>
      <xdr:spPr bwMode="auto">
        <a:xfrm>
          <a:off x="2544989" y="11871715"/>
          <a:ext cx="662215" cy="66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891591</xdr:colOff>
      <xdr:row>11</xdr:row>
      <xdr:rowOff>217713</xdr:rowOff>
    </xdr:from>
    <xdr:to>
      <xdr:col>1</xdr:col>
      <xdr:colOff>2113643</xdr:colOff>
      <xdr:row>11</xdr:row>
      <xdr:rowOff>1470625</xdr:rowOff>
    </xdr:to>
    <xdr:pic>
      <xdr:nvPicPr>
        <xdr:cNvPr id="469" name="Picture 490">
          <a:extLst>
            <a:ext uri="{FF2B5EF4-FFF2-40B4-BE49-F238E27FC236}">
              <a16:creationId xmlns="" xmlns:a16="http://schemas.microsoft.com/office/drawing/2014/main" id="{AD5FD264-1F6B-3623-7974-B43DF2DF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67866" y="13295538"/>
          <a:ext cx="1222052" cy="1252912"/>
        </a:xfrm>
        <a:prstGeom prst="rect">
          <a:avLst/>
        </a:prstGeom>
      </xdr:spPr>
    </xdr:pic>
    <xdr:clientData/>
  </xdr:twoCellAnchor>
  <xdr:twoCellAnchor editAs="oneCell">
    <xdr:from>
      <xdr:col>1</xdr:col>
      <xdr:colOff>843005</xdr:colOff>
      <xdr:row>12</xdr:row>
      <xdr:rowOff>172356</xdr:rowOff>
    </xdr:from>
    <xdr:to>
      <xdr:col>1</xdr:col>
      <xdr:colOff>2123067</xdr:colOff>
      <xdr:row>12</xdr:row>
      <xdr:rowOff>1414953</xdr:rowOff>
    </xdr:to>
    <xdr:pic>
      <xdr:nvPicPr>
        <xdr:cNvPr id="470" name="Picture 491">
          <a:extLst>
            <a:ext uri="{FF2B5EF4-FFF2-40B4-BE49-F238E27FC236}">
              <a16:creationId xmlns="" xmlns:a16="http://schemas.microsoft.com/office/drawing/2014/main" id="{AFC00D51-EA52-9F12-919E-FB3AB8BB6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19280" y="14888481"/>
          <a:ext cx="1280062" cy="1242597"/>
        </a:xfrm>
        <a:prstGeom prst="rect">
          <a:avLst/>
        </a:prstGeom>
      </xdr:spPr>
    </xdr:pic>
    <xdr:clientData/>
  </xdr:twoCellAnchor>
  <xdr:twoCellAnchor editAs="oneCell">
    <xdr:from>
      <xdr:col>1</xdr:col>
      <xdr:colOff>833200</xdr:colOff>
      <xdr:row>13</xdr:row>
      <xdr:rowOff>145144</xdr:rowOff>
    </xdr:from>
    <xdr:to>
      <xdr:col>1</xdr:col>
      <xdr:colOff>2167427</xdr:colOff>
      <xdr:row>13</xdr:row>
      <xdr:rowOff>1526542</xdr:rowOff>
    </xdr:to>
    <xdr:pic>
      <xdr:nvPicPr>
        <xdr:cNvPr id="471" name="Picture 492">
          <a:extLst>
            <a:ext uri="{FF2B5EF4-FFF2-40B4-BE49-F238E27FC236}">
              <a16:creationId xmlns="" xmlns:a16="http://schemas.microsoft.com/office/drawing/2014/main" id="{094E0FB8-097D-6338-E585-8DBFC7BD6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09475" y="16499569"/>
          <a:ext cx="1334227" cy="1381398"/>
        </a:xfrm>
        <a:prstGeom prst="rect">
          <a:avLst/>
        </a:prstGeom>
      </xdr:spPr>
    </xdr:pic>
    <xdr:clientData/>
  </xdr:twoCellAnchor>
  <xdr:twoCellAnchor editAs="oneCell">
    <xdr:from>
      <xdr:col>1</xdr:col>
      <xdr:colOff>1944309</xdr:colOff>
      <xdr:row>28</xdr:row>
      <xdr:rowOff>371928</xdr:rowOff>
    </xdr:from>
    <xdr:to>
      <xdr:col>1</xdr:col>
      <xdr:colOff>2580996</xdr:colOff>
      <xdr:row>28</xdr:row>
      <xdr:rowOff>1326958</xdr:rowOff>
    </xdr:to>
    <xdr:pic>
      <xdr:nvPicPr>
        <xdr:cNvPr id="472" name="Picture 493" descr="PANTONE® USA | PANTONE® 11-0602 TCX - Find a Pantone Color | Quick Online  Color Tool">
          <a:extLst>
            <a:ext uri="{FF2B5EF4-FFF2-40B4-BE49-F238E27FC236}">
              <a16:creationId xmlns="" xmlns:a16="http://schemas.microsoft.com/office/drawing/2014/main" id="{2F5FCDC5-3313-4A36-8DC7-1FE52B15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0584" y="32614053"/>
          <a:ext cx="636687" cy="955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1877786</xdr:colOff>
      <xdr:row>30</xdr:row>
      <xdr:rowOff>508001</xdr:rowOff>
    </xdr:from>
    <xdr:to>
      <xdr:col>1</xdr:col>
      <xdr:colOff>2547924</xdr:colOff>
      <xdr:row>30</xdr:row>
      <xdr:rowOff>1513207</xdr:rowOff>
    </xdr:to>
    <xdr:pic>
      <xdr:nvPicPr>
        <xdr:cNvPr id="473" name="Picture 494" descr="PANTONE® Europe | PANTONE® 13-0000 TCX - Find a Pantone Color | Quick  Online Color Tool">
          <a:extLst>
            <a:ext uri="{FF2B5EF4-FFF2-40B4-BE49-F238E27FC236}">
              <a16:creationId xmlns="" xmlns:a16="http://schemas.microsoft.com/office/drawing/2014/main" id="{BA29B028-7664-A56E-E01E-F4FD4CDE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061" y="36026726"/>
          <a:ext cx="670138" cy="1005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1919046</xdr:colOff>
      <xdr:row>29</xdr:row>
      <xdr:rowOff>489857</xdr:rowOff>
    </xdr:from>
    <xdr:to>
      <xdr:col>1</xdr:col>
      <xdr:colOff>2592727</xdr:colOff>
      <xdr:row>29</xdr:row>
      <xdr:rowOff>1397860</xdr:rowOff>
    </xdr:to>
    <xdr:pic>
      <xdr:nvPicPr>
        <xdr:cNvPr id="474" name="Picture 495">
          <a:extLst>
            <a:ext uri="{FF2B5EF4-FFF2-40B4-BE49-F238E27FC236}">
              <a16:creationId xmlns="" xmlns:a16="http://schemas.microsoft.com/office/drawing/2014/main" id="{AF15985D-A3AC-9506-8376-4B677BB94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321" y="34370282"/>
          <a:ext cx="673681" cy="90800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90714</xdr:rowOff>
    </xdr:from>
    <xdr:to>
      <xdr:col>1</xdr:col>
      <xdr:colOff>1768929</xdr:colOff>
      <xdr:row>2</xdr:row>
      <xdr:rowOff>914554</xdr:rowOff>
    </xdr:to>
    <xdr:pic>
      <xdr:nvPicPr>
        <xdr:cNvPr id="475" name="Picture 6">
          <a:extLst>
            <a:ext uri="{FF2B5EF4-FFF2-40B4-BE49-F238E27FC236}">
              <a16:creationId xmlns="" xmlns:a16="http://schemas.microsoft.com/office/drawing/2014/main" id="{4A328A0F-E21C-B957-5F8B-CE0BA9D1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1302204" y="1690914"/>
          <a:ext cx="1143000" cy="82384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476" name="Text Box 2419">
          <a:extLst>
            <a:ext uri="{FF2B5EF4-FFF2-40B4-BE49-F238E27FC236}">
              <a16:creationId xmlns="" xmlns:a16="http://schemas.microsoft.com/office/drawing/2014/main" id="{FA54FEBC-CEDB-4B35-8F09-6FE2CE669793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77" name="Text Box 2419">
          <a:extLst>
            <a:ext uri="{FF2B5EF4-FFF2-40B4-BE49-F238E27FC236}">
              <a16:creationId xmlns="" xmlns:a16="http://schemas.microsoft.com/office/drawing/2014/main" id="{FB4A0C4B-03D9-4DCA-AB3A-0D519C3B000C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78" name="Text Box 2419">
          <a:extLst>
            <a:ext uri="{FF2B5EF4-FFF2-40B4-BE49-F238E27FC236}">
              <a16:creationId xmlns="" xmlns:a16="http://schemas.microsoft.com/office/drawing/2014/main" id="{5B1E3665-25B3-4E92-BEDD-BD2FCA778CBE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38</xdr:row>
      <xdr:rowOff>0</xdr:rowOff>
    </xdr:from>
    <xdr:ext cx="296428" cy="256930"/>
    <xdr:sp macro="" textlink="">
      <xdr:nvSpPr>
        <xdr:cNvPr id="479" name="Text Box 2419">
          <a:extLst>
            <a:ext uri="{FF2B5EF4-FFF2-40B4-BE49-F238E27FC236}">
              <a16:creationId xmlns="" xmlns:a16="http://schemas.microsoft.com/office/drawing/2014/main" id="{B8E5AF05-7B45-434A-948C-D8FFBEE75D41}"/>
            </a:ext>
          </a:extLst>
        </xdr:cNvPr>
        <xdr:cNvSpPr txBox="1">
          <a:spLocks noChangeArrowheads="1"/>
        </xdr:cNvSpPr>
      </xdr:nvSpPr>
      <xdr:spPr>
        <a:xfrm>
          <a:off x="21925915" y="570928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80" name="Text Box 2419">
          <a:extLst>
            <a:ext uri="{FF2B5EF4-FFF2-40B4-BE49-F238E27FC236}">
              <a16:creationId xmlns="" xmlns:a16="http://schemas.microsoft.com/office/drawing/2014/main" id="{2DE39ED0-5718-4E2E-8EAA-99500BF370A5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81" name="Text Box 2419">
          <a:extLst>
            <a:ext uri="{FF2B5EF4-FFF2-40B4-BE49-F238E27FC236}">
              <a16:creationId xmlns="" xmlns:a16="http://schemas.microsoft.com/office/drawing/2014/main" id="{5D5426A9-2622-4376-8FCC-9DFFD68B17FD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39</xdr:row>
      <xdr:rowOff>0</xdr:rowOff>
    </xdr:from>
    <xdr:ext cx="296428" cy="256930"/>
    <xdr:sp macro="" textlink="">
      <xdr:nvSpPr>
        <xdr:cNvPr id="482" name="Text Box 2419">
          <a:extLst>
            <a:ext uri="{FF2B5EF4-FFF2-40B4-BE49-F238E27FC236}">
              <a16:creationId xmlns="" xmlns:a16="http://schemas.microsoft.com/office/drawing/2014/main" id="{C15CB8A6-D449-4B3A-99B1-99AA2FBB8ED2}"/>
            </a:ext>
          </a:extLst>
        </xdr:cNvPr>
        <xdr:cNvSpPr txBox="1">
          <a:spLocks noChangeArrowheads="1"/>
        </xdr:cNvSpPr>
      </xdr:nvSpPr>
      <xdr:spPr>
        <a:xfrm>
          <a:off x="21925915" y="5769292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40</xdr:row>
      <xdr:rowOff>0</xdr:rowOff>
    </xdr:from>
    <xdr:ext cx="296428" cy="256930"/>
    <xdr:sp macro="" textlink="">
      <xdr:nvSpPr>
        <xdr:cNvPr id="483" name="Text Box 2419">
          <a:extLst>
            <a:ext uri="{FF2B5EF4-FFF2-40B4-BE49-F238E27FC236}">
              <a16:creationId xmlns="" xmlns:a16="http://schemas.microsoft.com/office/drawing/2014/main" id="{E05F42F9-F4B6-4093-BD35-03DFCED8CAD8}"/>
            </a:ext>
          </a:extLst>
        </xdr:cNvPr>
        <xdr:cNvSpPr txBox="1">
          <a:spLocks noChangeArrowheads="1"/>
        </xdr:cNvSpPr>
      </xdr:nvSpPr>
      <xdr:spPr>
        <a:xfrm>
          <a:off x="21925915" y="58321575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na.qu/AppData/Local/Microsoft/Windows/INetCache/Content.Outlook/S0DEM77T/HG%20BTC%202026%20POE%20Quote%20-%2020251218%20with%20HG%20counter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TC%202026%20POE%20Quote%20-%2020251222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G Counter"/>
      <sheetName val="Item"/>
      <sheetName val="Jeanne 12.17"/>
      <sheetName val="Serena 12.16"/>
    </sheetNames>
    <sheetDataSet>
      <sheetData sheetId="0"/>
      <sheetData sheetId="1"/>
      <sheetData sheetId="2"/>
      <sheetData sheetId="3">
        <row r="4">
          <cell r="P4">
            <v>5</v>
          </cell>
        </row>
        <row r="7">
          <cell r="N7">
            <v>4.2</v>
          </cell>
        </row>
        <row r="8">
          <cell r="P8">
            <v>4.5</v>
          </cell>
        </row>
        <row r="29">
          <cell r="O29">
            <v>2.8</v>
          </cell>
        </row>
        <row r="30">
          <cell r="O30">
            <v>2.54</v>
          </cell>
        </row>
        <row r="31">
          <cell r="O31">
            <v>1.97</v>
          </cell>
        </row>
        <row r="32">
          <cell r="O32">
            <v>1.68</v>
          </cell>
        </row>
        <row r="33">
          <cell r="O33">
            <v>2.84</v>
          </cell>
        </row>
        <row r="34">
          <cell r="O34">
            <v>3.28</v>
          </cell>
        </row>
        <row r="48">
          <cell r="P48">
            <v>2.5499999999999998</v>
          </cell>
        </row>
        <row r="51">
          <cell r="P51">
            <v>3.25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HG 12.19"/>
      <sheetName val="Sales 12.22"/>
      <sheetName val="Item - Selected"/>
      <sheetName val="Step Can"/>
      <sheetName val="Serena 12.22"/>
      <sheetName val="container fill"/>
      <sheetName val="Serena 12.16"/>
      <sheetName val="Item - ALL"/>
      <sheetName val="Jeanne 12.17"/>
      <sheetName val="Jeann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33">
          <cell r="T33">
            <v>4.46</v>
          </cell>
        </row>
        <row r="34">
          <cell r="T34">
            <v>4.46</v>
          </cell>
        </row>
        <row r="35">
          <cell r="T35">
            <v>4.46</v>
          </cell>
        </row>
        <row r="36">
          <cell r="T36">
            <v>3.31</v>
          </cell>
        </row>
        <row r="37">
          <cell r="T37">
            <v>3.31</v>
          </cell>
        </row>
        <row r="38">
          <cell r="T38">
            <v>3.31</v>
          </cell>
        </row>
        <row r="53">
          <cell r="T53">
            <v>3.55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9"/>
  <sheetViews>
    <sheetView tabSelected="1" topLeftCell="A2" zoomScale="70" zoomScaleNormal="70" workbookViewId="0">
      <pane ySplit="1" topLeftCell="A3" activePane="bottomLeft" state="frozen"/>
      <selection activeCell="AL5" sqref="AL5"/>
      <selection pane="bottomLeft" activeCell="BY2" sqref="BT1:BY1048576"/>
    </sheetView>
  </sheetViews>
  <sheetFormatPr defaultColWidth="9.140625" defaultRowHeight="15"/>
  <cols>
    <col min="1" max="1" width="10.140625" style="1" customWidth="1"/>
    <col min="2" max="2" width="42" style="2" customWidth="1"/>
    <col min="3" max="3" width="11.5703125" style="2" customWidth="1"/>
    <col min="4" max="4" width="12.28515625" style="2" customWidth="1"/>
    <col min="5" max="5" width="17" style="2" customWidth="1"/>
    <col min="6" max="6" width="15.7109375" style="2" customWidth="1"/>
    <col min="7" max="7" width="9.140625" style="2" customWidth="1"/>
    <col min="8" max="8" width="24.5703125" style="2" customWidth="1"/>
    <col min="9" max="9" width="19.7109375" style="2" customWidth="1"/>
    <col min="10" max="10" width="19.140625" style="2" customWidth="1"/>
    <col min="11" max="11" width="19.7109375" style="3" customWidth="1"/>
    <col min="12" max="12" width="28.5703125" style="2" customWidth="1"/>
    <col min="13" max="14" width="10.42578125" style="2" customWidth="1"/>
    <col min="15" max="15" width="11" style="2" customWidth="1"/>
    <col min="16" max="16" width="10.85546875" style="2" customWidth="1"/>
    <col min="17" max="18" width="8.85546875" style="2" customWidth="1"/>
    <col min="19" max="19" width="10.42578125" style="4" customWidth="1"/>
    <col min="20" max="20" width="9.42578125" style="2" customWidth="1"/>
    <col min="21" max="21" width="12.7109375" style="2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2" customWidth="1"/>
    <col min="34" max="34" width="8.85546875" style="9" customWidth="1"/>
    <col min="35" max="35" width="15.85546875" style="2" customWidth="1"/>
    <col min="36" max="36" width="10.140625" style="10" customWidth="1"/>
    <col min="37" max="37" width="11" style="9" customWidth="1"/>
    <col min="38" max="38" width="10" style="9" customWidth="1"/>
    <col min="39" max="39" width="11.28515625" style="10" customWidth="1"/>
    <col min="40" max="40" width="10.5703125" style="9" customWidth="1"/>
    <col min="41" max="41" width="8.85546875" style="10" customWidth="1"/>
    <col min="42" max="42" width="10" style="9" customWidth="1"/>
    <col min="43" max="43" width="9.28515625" style="9" customWidth="1"/>
    <col min="44" max="44" width="11.5703125" style="10" customWidth="1"/>
    <col min="45" max="45" width="10.85546875" style="9" customWidth="1"/>
    <col min="46" max="46" width="10.5703125" style="9" customWidth="1"/>
    <col min="47" max="47" width="10.85546875" style="9" customWidth="1"/>
    <col min="48" max="48" width="11" style="9" customWidth="1"/>
    <col min="49" max="51" width="13.5703125" style="11" customWidth="1"/>
    <col min="52" max="52" width="11.140625" style="2" customWidth="1"/>
    <col min="53" max="53" width="9.140625" style="2" customWidth="1"/>
    <col min="54" max="54" width="10.140625" style="9" customWidth="1"/>
    <col min="55" max="58" width="9" style="2" customWidth="1"/>
    <col min="59" max="59" width="15.140625" style="9" customWidth="1"/>
    <col min="60" max="60" width="16.140625" style="9" customWidth="1"/>
    <col min="61" max="65" width="15" style="9" customWidth="1"/>
    <col min="66" max="68" width="9.140625" style="2" customWidth="1"/>
    <col min="69" max="69" width="15" style="2" customWidth="1"/>
    <col min="70" max="71" width="9.140625" style="2" customWidth="1"/>
    <col min="72" max="16384" width="9.140625" style="2"/>
  </cols>
  <sheetData>
    <row r="1" spans="1:71" ht="15.75" hidden="1" thickBot="1"/>
    <row r="2" spans="1:71" ht="68.099999999999994" customHeight="1">
      <c r="A2" s="12" t="s">
        <v>0</v>
      </c>
      <c r="B2" s="13" t="s">
        <v>1</v>
      </c>
      <c r="C2" s="14" t="s">
        <v>2</v>
      </c>
      <c r="D2" s="15" t="s">
        <v>3</v>
      </c>
      <c r="E2" s="15" t="s">
        <v>4</v>
      </c>
      <c r="F2" s="16" t="s">
        <v>5</v>
      </c>
      <c r="G2" s="14" t="s">
        <v>6</v>
      </c>
      <c r="H2" s="17" t="s">
        <v>7</v>
      </c>
      <c r="I2" s="18" t="s">
        <v>8</v>
      </c>
      <c r="J2" s="17" t="s">
        <v>9</v>
      </c>
      <c r="K2" s="18" t="s">
        <v>10</v>
      </c>
      <c r="L2" s="17" t="s">
        <v>11</v>
      </c>
      <c r="M2" s="17" t="s">
        <v>12</v>
      </c>
      <c r="N2" s="14" t="s">
        <v>13</v>
      </c>
      <c r="O2" s="14" t="s">
        <v>14</v>
      </c>
      <c r="P2" s="14" t="s">
        <v>15</v>
      </c>
      <c r="Q2" s="14" t="s">
        <v>16</v>
      </c>
      <c r="R2" s="18" t="s">
        <v>17</v>
      </c>
      <c r="S2" s="19" t="s">
        <v>18</v>
      </c>
      <c r="T2" s="20" t="s">
        <v>19</v>
      </c>
      <c r="U2" s="13" t="s">
        <v>20</v>
      </c>
      <c r="V2" s="21" t="s">
        <v>21</v>
      </c>
      <c r="W2" s="21" t="s">
        <v>22</v>
      </c>
      <c r="X2" s="21" t="s">
        <v>23</v>
      </c>
      <c r="Y2" s="21" t="s">
        <v>24</v>
      </c>
      <c r="Z2" s="21" t="s">
        <v>25</v>
      </c>
      <c r="AA2" s="21" t="s">
        <v>26</v>
      </c>
      <c r="AB2" s="22" t="s">
        <v>27</v>
      </c>
      <c r="AC2" s="23" t="s">
        <v>28</v>
      </c>
      <c r="AD2" s="24" t="s">
        <v>29</v>
      </c>
      <c r="AE2" s="25" t="s">
        <v>30</v>
      </c>
      <c r="AF2" s="26" t="s">
        <v>31</v>
      </c>
      <c r="AG2" s="13" t="s">
        <v>32</v>
      </c>
      <c r="AH2" s="27" t="s">
        <v>33</v>
      </c>
      <c r="AI2" s="13" t="s">
        <v>34</v>
      </c>
      <c r="AJ2" s="28" t="s">
        <v>35</v>
      </c>
      <c r="AK2" s="29" t="s">
        <v>36</v>
      </c>
      <c r="AL2" s="27" t="s">
        <v>37</v>
      </c>
      <c r="AM2" s="30" t="s">
        <v>38</v>
      </c>
      <c r="AN2" s="27" t="s">
        <v>39</v>
      </c>
      <c r="AO2" s="30" t="s">
        <v>40</v>
      </c>
      <c r="AP2" s="27" t="s">
        <v>41</v>
      </c>
      <c r="AQ2" s="31" t="s">
        <v>42</v>
      </c>
      <c r="AR2" s="30" t="s">
        <v>43</v>
      </c>
      <c r="AS2" s="27" t="s">
        <v>44</v>
      </c>
      <c r="AT2" s="27" t="s">
        <v>45</v>
      </c>
      <c r="AU2" s="32" t="s">
        <v>46</v>
      </c>
      <c r="AV2" s="33" t="s">
        <v>47</v>
      </c>
      <c r="AW2" s="34" t="s">
        <v>48</v>
      </c>
      <c r="AX2" s="34"/>
      <c r="AY2" s="34"/>
      <c r="AZ2" s="35" t="s">
        <v>49</v>
      </c>
      <c r="BA2" s="33" t="s">
        <v>50</v>
      </c>
      <c r="BB2" s="36" t="s">
        <v>51</v>
      </c>
      <c r="BC2" s="37" t="s">
        <v>52</v>
      </c>
      <c r="BD2" s="38" t="s">
        <v>53</v>
      </c>
      <c r="BE2" s="38" t="s">
        <v>54</v>
      </c>
      <c r="BF2" s="39" t="s">
        <v>55</v>
      </c>
      <c r="BG2" s="40" t="s">
        <v>56</v>
      </c>
      <c r="BH2" s="27" t="s">
        <v>57</v>
      </c>
      <c r="BI2" s="41" t="s">
        <v>58</v>
      </c>
      <c r="BJ2" s="42" t="s">
        <v>59</v>
      </c>
      <c r="BK2" s="38" t="s">
        <v>60</v>
      </c>
      <c r="BL2" s="38" t="s">
        <v>61</v>
      </c>
      <c r="BM2" s="39" t="s">
        <v>62</v>
      </c>
      <c r="BN2" s="43" t="s">
        <v>63</v>
      </c>
      <c r="BO2" s="44" t="s">
        <v>64</v>
      </c>
      <c r="BP2" s="44" t="s">
        <v>65</v>
      </c>
      <c r="BQ2" s="44" t="s">
        <v>66</v>
      </c>
      <c r="BR2" s="44" t="s">
        <v>67</v>
      </c>
      <c r="BS2" s="45" t="s">
        <v>68</v>
      </c>
    </row>
    <row r="3" spans="1:71" s="81" customFormat="1" ht="80.099999999999994" customHeight="1" thickBot="1">
      <c r="A3" s="46"/>
      <c r="B3" s="47"/>
      <c r="C3" s="47"/>
      <c r="D3" s="48" t="s">
        <v>69</v>
      </c>
      <c r="E3" s="49" t="s">
        <v>70</v>
      </c>
      <c r="F3" s="50" t="s">
        <v>71</v>
      </c>
      <c r="G3" s="51" t="s">
        <v>72</v>
      </c>
      <c r="H3" s="48" t="s">
        <v>73</v>
      </c>
      <c r="I3" s="47" t="s">
        <v>74</v>
      </c>
      <c r="J3" s="52" t="s">
        <v>75</v>
      </c>
      <c r="K3" s="52" t="s">
        <v>75</v>
      </c>
      <c r="L3" s="53" t="s">
        <v>76</v>
      </c>
      <c r="M3" s="54" t="s">
        <v>77</v>
      </c>
      <c r="N3" s="47"/>
      <c r="O3" s="47"/>
      <c r="P3" s="55" t="s">
        <v>78</v>
      </c>
      <c r="Q3" s="47"/>
      <c r="R3" s="47" t="s">
        <v>79</v>
      </c>
      <c r="S3" s="56">
        <f>'[1]Serena 12.16'!$P$4</f>
        <v>5</v>
      </c>
      <c r="T3" s="50" t="s">
        <v>80</v>
      </c>
      <c r="U3" s="49"/>
      <c r="V3" s="57">
        <v>40</v>
      </c>
      <c r="W3" s="57">
        <v>40</v>
      </c>
      <c r="X3" s="57">
        <v>25</v>
      </c>
      <c r="Y3" s="57">
        <v>18</v>
      </c>
      <c r="Z3" s="57">
        <v>10</v>
      </c>
      <c r="AA3" s="57">
        <v>22</v>
      </c>
      <c r="AB3" s="58">
        <v>8</v>
      </c>
      <c r="AC3" s="57">
        <v>8</v>
      </c>
      <c r="AD3" s="59">
        <f t="shared" ref="AD3:AD8" si="0">IF(Y3="","",Y3*Z3*AA3/1000000)</f>
        <v>3.96E-3</v>
      </c>
      <c r="AE3" s="60">
        <v>63</v>
      </c>
      <c r="AF3" s="61">
        <f t="shared" ref="AF3:AF14" si="1">IF(AC3="","",AE3/AD3*AC3)</f>
        <v>127272.72727272728</v>
      </c>
      <c r="AG3" s="62">
        <v>2250</v>
      </c>
      <c r="AH3" s="63">
        <f t="shared" ref="AH3:AH14" si="2">IF(ISERROR(AG3/AF3),"",AG3/AF3)</f>
        <v>1.7678571428571429E-2</v>
      </c>
      <c r="AI3" s="47" t="s">
        <v>81</v>
      </c>
      <c r="AJ3" s="64">
        <v>0.218</v>
      </c>
      <c r="AK3" s="63">
        <f t="shared" ref="AK3:AK8" si="3">IF(ISERROR(S3*AJ3),"",S3*AJ3)</f>
        <v>1.0900000000000001</v>
      </c>
      <c r="AL3" s="63">
        <f t="shared" ref="AL3:AL8" si="4">IF(ISERROR(S3+AH3+AK3),"",S3+AH3+AK3)</f>
        <v>6.1076785714285711</v>
      </c>
      <c r="AM3" s="65">
        <v>0.01</v>
      </c>
      <c r="AN3" s="66">
        <f t="shared" ref="AN3:AN14" si="5">IF(ISERROR(AW3*AM3),"",AW3*AM3)</f>
        <v>8.5000000000000006E-2</v>
      </c>
      <c r="AO3" s="65">
        <v>0.06</v>
      </c>
      <c r="AP3" s="63">
        <f t="shared" ref="AP3:AP14" si="6">IF(ISERROR(AW3*AO3),"",AW3*AO3)</f>
        <v>0.51</v>
      </c>
      <c r="AQ3" s="67">
        <v>0</v>
      </c>
      <c r="AR3" s="65">
        <v>0</v>
      </c>
      <c r="AS3" s="63">
        <f t="shared" ref="AS3:AS14" si="7">IF(ISERROR(AW3*AR3),"",AW3*AR3)</f>
        <v>0</v>
      </c>
      <c r="AT3" s="63">
        <f t="shared" ref="AT3:AT14" si="8">IF(ISERROR(AN3+AP3+AS3),"",AN3+AP3+AS3)</f>
        <v>0.59499999999999997</v>
      </c>
      <c r="AU3" s="63">
        <f t="shared" ref="AU3:AU14" si="9">IF(ISERROR(AL3+AT3),"",AL3+AT3)</f>
        <v>6.7026785714285708</v>
      </c>
      <c r="AV3" s="68">
        <f t="shared" ref="AV3:AV14" si="10">IF(ISERROR((AW3-AU3)/AW3),"",(AW3-AU3)/AW3)</f>
        <v>0.21144957983193285</v>
      </c>
      <c r="AW3" s="69">
        <v>8.5</v>
      </c>
      <c r="AX3" s="69"/>
      <c r="AY3" s="69"/>
      <c r="AZ3" s="67">
        <v>24.99</v>
      </c>
      <c r="BA3" s="68">
        <f t="shared" ref="BA3:BA8" si="11">IF(ISERROR((AZ3-AW3)/AZ3),"",(AZ3-AW3)/AZ3)</f>
        <v>0.65986394557823125</v>
      </c>
      <c r="BB3" s="236"/>
      <c r="BC3" s="70">
        <f>SUM(BD3:BF3)</f>
        <v>4800</v>
      </c>
      <c r="BD3" s="71">
        <v>2400</v>
      </c>
      <c r="BE3" s="71">
        <v>2400</v>
      </c>
      <c r="BF3" s="72"/>
      <c r="BG3" s="73">
        <f t="shared" ref="BG3:BG8" si="12">IF(ISERROR(AU3*BC3),"",AU3*BC3)</f>
        <v>32172.857142857141</v>
      </c>
      <c r="BH3" s="74">
        <f t="shared" ref="BH3:BH8" si="13">IF(ISERROR(AW3*BC3),"",AW3*BC3)</f>
        <v>40800</v>
      </c>
      <c r="BI3" s="237">
        <f>IF(ISERROR(AZ3*BC3),"",AZ3*BC3)</f>
        <v>119951.99999999999</v>
      </c>
      <c r="BJ3" s="75">
        <f>V3*W3*X3/1000000/AC3*BD3</f>
        <v>12</v>
      </c>
      <c r="BK3" s="76">
        <f>V3*W3*X3/1000000/AC3*BE3</f>
        <v>12</v>
      </c>
      <c r="BL3" s="76">
        <f>V3*W3*X3/1000000/AC3*BF3</f>
        <v>0</v>
      </c>
      <c r="BM3" s="77">
        <f>SUM(BJ3:BL3)</f>
        <v>24</v>
      </c>
      <c r="BN3" s="78">
        <v>24</v>
      </c>
      <c r="BO3" s="231"/>
      <c r="BP3" s="47"/>
      <c r="BQ3" s="79" t="s">
        <v>82</v>
      </c>
      <c r="BR3" s="79" t="s">
        <v>83</v>
      </c>
      <c r="BS3" s="80" t="s">
        <v>84</v>
      </c>
    </row>
    <row r="4" spans="1:71" s="81" customFormat="1" ht="80.099999999999994" customHeight="1" thickBot="1">
      <c r="A4" s="46"/>
      <c r="B4" s="47"/>
      <c r="C4" s="47"/>
      <c r="D4" s="48" t="s">
        <v>69</v>
      </c>
      <c r="E4" s="49" t="s">
        <v>70</v>
      </c>
      <c r="F4" s="50" t="s">
        <v>71</v>
      </c>
      <c r="G4" s="51" t="s">
        <v>72</v>
      </c>
      <c r="H4" s="48" t="s">
        <v>73</v>
      </c>
      <c r="I4" s="47" t="s">
        <v>74</v>
      </c>
      <c r="J4" s="52" t="s">
        <v>75</v>
      </c>
      <c r="K4" s="52" t="s">
        <v>75</v>
      </c>
      <c r="L4" s="53" t="s">
        <v>76</v>
      </c>
      <c r="M4" s="54" t="s">
        <v>85</v>
      </c>
      <c r="N4" s="47"/>
      <c r="O4" s="47"/>
      <c r="P4" s="55" t="s">
        <v>86</v>
      </c>
      <c r="Q4" s="47"/>
      <c r="R4" s="47" t="s">
        <v>79</v>
      </c>
      <c r="S4" s="56">
        <f>'[1]Serena 12.16'!$P$4</f>
        <v>5</v>
      </c>
      <c r="T4" s="50" t="s">
        <v>80</v>
      </c>
      <c r="U4" s="49"/>
      <c r="V4" s="57">
        <v>40</v>
      </c>
      <c r="W4" s="57">
        <v>40</v>
      </c>
      <c r="X4" s="57">
        <v>25</v>
      </c>
      <c r="Y4" s="57">
        <v>18</v>
      </c>
      <c r="Z4" s="57">
        <v>10</v>
      </c>
      <c r="AA4" s="57">
        <v>22</v>
      </c>
      <c r="AB4" s="58">
        <v>8</v>
      </c>
      <c r="AC4" s="57">
        <v>8</v>
      </c>
      <c r="AD4" s="59">
        <f t="shared" si="0"/>
        <v>3.96E-3</v>
      </c>
      <c r="AE4" s="60">
        <v>63</v>
      </c>
      <c r="AF4" s="61">
        <f t="shared" si="1"/>
        <v>127272.72727272728</v>
      </c>
      <c r="AG4" s="62">
        <v>2250</v>
      </c>
      <c r="AH4" s="63">
        <f t="shared" si="2"/>
        <v>1.7678571428571429E-2</v>
      </c>
      <c r="AI4" s="47" t="s">
        <v>81</v>
      </c>
      <c r="AJ4" s="64">
        <v>0.218</v>
      </c>
      <c r="AK4" s="63">
        <f t="shared" si="3"/>
        <v>1.0900000000000001</v>
      </c>
      <c r="AL4" s="63">
        <f t="shared" si="4"/>
        <v>6.1076785714285711</v>
      </c>
      <c r="AM4" s="65">
        <v>0.01</v>
      </c>
      <c r="AN4" s="66">
        <f t="shared" si="5"/>
        <v>8.5000000000000006E-2</v>
      </c>
      <c r="AO4" s="65">
        <v>0.06</v>
      </c>
      <c r="AP4" s="63">
        <f t="shared" si="6"/>
        <v>0.51</v>
      </c>
      <c r="AQ4" s="67">
        <v>0</v>
      </c>
      <c r="AR4" s="65">
        <v>0</v>
      </c>
      <c r="AS4" s="63">
        <f t="shared" si="7"/>
        <v>0</v>
      </c>
      <c r="AT4" s="63">
        <f t="shared" si="8"/>
        <v>0.59499999999999997</v>
      </c>
      <c r="AU4" s="63">
        <f t="shared" si="9"/>
        <v>6.7026785714285708</v>
      </c>
      <c r="AV4" s="68">
        <f t="shared" si="10"/>
        <v>0.21144957983193285</v>
      </c>
      <c r="AW4" s="69">
        <v>8.5</v>
      </c>
      <c r="AX4" s="69"/>
      <c r="AY4" s="69"/>
      <c r="AZ4" s="67">
        <v>24.99</v>
      </c>
      <c r="BA4" s="68">
        <f t="shared" si="11"/>
        <v>0.65986394557823125</v>
      </c>
      <c r="BB4" s="236"/>
      <c r="BC4" s="70">
        <f t="shared" ref="BC4:BC8" si="14">SUM(BD4:BF4)</f>
        <v>4800</v>
      </c>
      <c r="BD4" s="71">
        <v>2400</v>
      </c>
      <c r="BE4" s="71">
        <v>2400</v>
      </c>
      <c r="BF4" s="72"/>
      <c r="BG4" s="73">
        <f t="shared" si="12"/>
        <v>32172.857142857141</v>
      </c>
      <c r="BH4" s="74">
        <f t="shared" si="13"/>
        <v>40800</v>
      </c>
      <c r="BI4" s="237"/>
      <c r="BJ4" s="75">
        <f t="shared" ref="BJ4:BJ56" si="15">V4*W4*X4/1000000/AC4*BD4</f>
        <v>12</v>
      </c>
      <c r="BK4" s="76">
        <f t="shared" ref="BK4:BK56" si="16">V4*W4*X4/1000000/AC4*BE4</f>
        <v>12</v>
      </c>
      <c r="BL4" s="76">
        <f t="shared" ref="BL4:BL56" si="17">V4*W4*X4/1000000/AC4*BF4</f>
        <v>0</v>
      </c>
      <c r="BM4" s="77">
        <f t="shared" ref="BM4:BM56" si="18">SUM(BJ4:BL4)</f>
        <v>24</v>
      </c>
      <c r="BN4" s="78"/>
      <c r="BO4" s="231"/>
      <c r="BP4" s="47"/>
      <c r="BQ4" s="79" t="s">
        <v>82</v>
      </c>
      <c r="BR4" s="79" t="s">
        <v>83</v>
      </c>
      <c r="BS4" s="80" t="s">
        <v>84</v>
      </c>
    </row>
    <row r="5" spans="1:71" s="81" customFormat="1" ht="80.099999999999994" customHeight="1" thickBot="1">
      <c r="A5" s="46"/>
      <c r="B5" s="47"/>
      <c r="C5" s="47"/>
      <c r="D5" s="48" t="s">
        <v>69</v>
      </c>
      <c r="E5" s="49" t="s">
        <v>70</v>
      </c>
      <c r="F5" s="50" t="s">
        <v>71</v>
      </c>
      <c r="G5" s="51" t="s">
        <v>72</v>
      </c>
      <c r="H5" s="48" t="s">
        <v>73</v>
      </c>
      <c r="I5" s="47" t="s">
        <v>74</v>
      </c>
      <c r="J5" s="52" t="s">
        <v>75</v>
      </c>
      <c r="K5" s="52" t="s">
        <v>75</v>
      </c>
      <c r="L5" s="53" t="s">
        <v>76</v>
      </c>
      <c r="M5" s="54" t="s">
        <v>87</v>
      </c>
      <c r="N5" s="47"/>
      <c r="O5" s="47"/>
      <c r="P5" s="55" t="s">
        <v>88</v>
      </c>
      <c r="Q5" s="47"/>
      <c r="R5" s="47" t="s">
        <v>79</v>
      </c>
      <c r="S5" s="56">
        <f>'[1]Serena 12.16'!$P$4</f>
        <v>5</v>
      </c>
      <c r="T5" s="50" t="s">
        <v>80</v>
      </c>
      <c r="U5" s="49"/>
      <c r="V5" s="57">
        <v>40</v>
      </c>
      <c r="W5" s="57">
        <v>40</v>
      </c>
      <c r="X5" s="57">
        <v>25</v>
      </c>
      <c r="Y5" s="57">
        <v>18</v>
      </c>
      <c r="Z5" s="57">
        <v>10</v>
      </c>
      <c r="AA5" s="57">
        <v>22</v>
      </c>
      <c r="AB5" s="58">
        <v>8</v>
      </c>
      <c r="AC5" s="57">
        <v>8</v>
      </c>
      <c r="AD5" s="59">
        <f t="shared" si="0"/>
        <v>3.96E-3</v>
      </c>
      <c r="AE5" s="60">
        <v>63</v>
      </c>
      <c r="AF5" s="61">
        <f t="shared" si="1"/>
        <v>127272.72727272728</v>
      </c>
      <c r="AG5" s="62">
        <v>2250</v>
      </c>
      <c r="AH5" s="63">
        <f t="shared" si="2"/>
        <v>1.7678571428571429E-2</v>
      </c>
      <c r="AI5" s="47" t="s">
        <v>81</v>
      </c>
      <c r="AJ5" s="64">
        <v>0.218</v>
      </c>
      <c r="AK5" s="63">
        <f t="shared" si="3"/>
        <v>1.0900000000000001</v>
      </c>
      <c r="AL5" s="63">
        <f t="shared" si="4"/>
        <v>6.1076785714285711</v>
      </c>
      <c r="AM5" s="65">
        <v>0.01</v>
      </c>
      <c r="AN5" s="66">
        <f t="shared" si="5"/>
        <v>8.5000000000000006E-2</v>
      </c>
      <c r="AO5" s="65">
        <v>0.06</v>
      </c>
      <c r="AP5" s="63">
        <f t="shared" si="6"/>
        <v>0.51</v>
      </c>
      <c r="AQ5" s="67">
        <v>0</v>
      </c>
      <c r="AR5" s="65">
        <v>0</v>
      </c>
      <c r="AS5" s="63">
        <f t="shared" si="7"/>
        <v>0</v>
      </c>
      <c r="AT5" s="63">
        <f t="shared" si="8"/>
        <v>0.59499999999999997</v>
      </c>
      <c r="AU5" s="63">
        <f t="shared" si="9"/>
        <v>6.7026785714285708</v>
      </c>
      <c r="AV5" s="68">
        <f t="shared" si="10"/>
        <v>0.21144957983193285</v>
      </c>
      <c r="AW5" s="69">
        <v>8.5</v>
      </c>
      <c r="AX5" s="69"/>
      <c r="AY5" s="69"/>
      <c r="AZ5" s="67">
        <v>24.99</v>
      </c>
      <c r="BA5" s="68">
        <f t="shared" si="11"/>
        <v>0.65986394557823125</v>
      </c>
      <c r="BB5" s="236"/>
      <c r="BC5" s="70">
        <f t="shared" si="14"/>
        <v>4800</v>
      </c>
      <c r="BD5" s="71">
        <v>2400</v>
      </c>
      <c r="BE5" s="71">
        <v>2400</v>
      </c>
      <c r="BF5" s="72"/>
      <c r="BG5" s="73">
        <f t="shared" si="12"/>
        <v>32172.857142857141</v>
      </c>
      <c r="BH5" s="74">
        <f t="shared" si="13"/>
        <v>40800</v>
      </c>
      <c r="BI5" s="237"/>
      <c r="BJ5" s="75">
        <f t="shared" si="15"/>
        <v>12</v>
      </c>
      <c r="BK5" s="76">
        <f t="shared" si="16"/>
        <v>12</v>
      </c>
      <c r="BL5" s="76">
        <f t="shared" si="17"/>
        <v>0</v>
      </c>
      <c r="BM5" s="77">
        <f t="shared" si="18"/>
        <v>24</v>
      </c>
      <c r="BN5" s="78"/>
      <c r="BO5" s="231"/>
      <c r="BP5" s="47"/>
      <c r="BQ5" s="79" t="s">
        <v>82</v>
      </c>
      <c r="BR5" s="79" t="s">
        <v>83</v>
      </c>
      <c r="BS5" s="80" t="s">
        <v>84</v>
      </c>
    </row>
    <row r="6" spans="1:71" s="81" customFormat="1" ht="80.099999999999994" customHeight="1" thickBot="1">
      <c r="A6" s="46"/>
      <c r="B6" s="47"/>
      <c r="C6" s="47"/>
      <c r="D6" s="48" t="s">
        <v>89</v>
      </c>
      <c r="E6" s="49" t="s">
        <v>90</v>
      </c>
      <c r="F6" s="50" t="s">
        <v>71</v>
      </c>
      <c r="G6" s="51" t="s">
        <v>72</v>
      </c>
      <c r="H6" s="48" t="s">
        <v>91</v>
      </c>
      <c r="I6" s="47" t="s">
        <v>74</v>
      </c>
      <c r="J6" s="52" t="s">
        <v>75</v>
      </c>
      <c r="K6" s="52" t="s">
        <v>75</v>
      </c>
      <c r="L6" s="53" t="s">
        <v>76</v>
      </c>
      <c r="M6" s="54" t="s">
        <v>92</v>
      </c>
      <c r="N6" s="47"/>
      <c r="O6" s="47"/>
      <c r="P6" s="82" t="s">
        <v>93</v>
      </c>
      <c r="Q6" s="47"/>
      <c r="R6" s="47" t="s">
        <v>79</v>
      </c>
      <c r="S6" s="56">
        <f>'[1]Serena 12.16'!$P$4</f>
        <v>5</v>
      </c>
      <c r="T6" s="50" t="s">
        <v>80</v>
      </c>
      <c r="U6" s="49"/>
      <c r="V6" s="57">
        <v>40</v>
      </c>
      <c r="W6" s="57">
        <v>40</v>
      </c>
      <c r="X6" s="57">
        <v>25</v>
      </c>
      <c r="Y6" s="57">
        <v>18</v>
      </c>
      <c r="Z6" s="57">
        <v>10</v>
      </c>
      <c r="AA6" s="57">
        <v>22</v>
      </c>
      <c r="AB6" s="58">
        <v>8</v>
      </c>
      <c r="AC6" s="57">
        <v>8</v>
      </c>
      <c r="AD6" s="59">
        <f t="shared" si="0"/>
        <v>3.96E-3</v>
      </c>
      <c r="AE6" s="60">
        <v>63</v>
      </c>
      <c r="AF6" s="61">
        <f t="shared" si="1"/>
        <v>127272.72727272728</v>
      </c>
      <c r="AG6" s="62">
        <v>2250</v>
      </c>
      <c r="AH6" s="63">
        <f t="shared" si="2"/>
        <v>1.7678571428571429E-2</v>
      </c>
      <c r="AI6" s="47" t="s">
        <v>81</v>
      </c>
      <c r="AJ6" s="64">
        <v>0.218</v>
      </c>
      <c r="AK6" s="63">
        <f t="shared" si="3"/>
        <v>1.0900000000000001</v>
      </c>
      <c r="AL6" s="63">
        <f t="shared" si="4"/>
        <v>6.1076785714285711</v>
      </c>
      <c r="AM6" s="65">
        <v>0.01</v>
      </c>
      <c r="AN6" s="66">
        <f t="shared" si="5"/>
        <v>8.5000000000000006E-2</v>
      </c>
      <c r="AO6" s="65">
        <v>0.06</v>
      </c>
      <c r="AP6" s="63">
        <f t="shared" si="6"/>
        <v>0.51</v>
      </c>
      <c r="AQ6" s="67">
        <v>0</v>
      </c>
      <c r="AR6" s="65">
        <v>0</v>
      </c>
      <c r="AS6" s="63">
        <f t="shared" si="7"/>
        <v>0</v>
      </c>
      <c r="AT6" s="63">
        <f t="shared" si="8"/>
        <v>0.59499999999999997</v>
      </c>
      <c r="AU6" s="63">
        <f t="shared" si="9"/>
        <v>6.7026785714285708</v>
      </c>
      <c r="AV6" s="68">
        <f t="shared" si="10"/>
        <v>0.21144957983193285</v>
      </c>
      <c r="AW6" s="69">
        <v>8.5</v>
      </c>
      <c r="AX6" s="69"/>
      <c r="AY6" s="69"/>
      <c r="AZ6" s="67">
        <v>24.99</v>
      </c>
      <c r="BA6" s="68">
        <f t="shared" si="11"/>
        <v>0.65986394557823125</v>
      </c>
      <c r="BB6" s="83"/>
      <c r="BC6" s="70">
        <f t="shared" si="14"/>
        <v>2700</v>
      </c>
      <c r="BD6" s="71">
        <v>1200</v>
      </c>
      <c r="BE6" s="71"/>
      <c r="BF6" s="72">
        <v>1500</v>
      </c>
      <c r="BG6" s="73">
        <f t="shared" si="12"/>
        <v>18097.232142857141</v>
      </c>
      <c r="BH6" s="74">
        <f t="shared" si="13"/>
        <v>22950</v>
      </c>
      <c r="BI6" s="84"/>
      <c r="BJ6" s="75">
        <f t="shared" si="15"/>
        <v>6</v>
      </c>
      <c r="BK6" s="76">
        <f t="shared" si="16"/>
        <v>0</v>
      </c>
      <c r="BL6" s="76">
        <f t="shared" si="17"/>
        <v>7.5</v>
      </c>
      <c r="BM6" s="77">
        <f t="shared" si="18"/>
        <v>13.5</v>
      </c>
      <c r="BN6" s="85"/>
      <c r="BO6" s="231"/>
      <c r="BP6" s="47"/>
      <c r="BQ6" s="79" t="s">
        <v>82</v>
      </c>
      <c r="BR6" s="79" t="s">
        <v>83</v>
      </c>
      <c r="BS6" s="80" t="s">
        <v>84</v>
      </c>
    </row>
    <row r="7" spans="1:71" s="81" customFormat="1" ht="80.099999999999994" customHeight="1" thickBot="1">
      <c r="A7" s="46"/>
      <c r="B7" s="47"/>
      <c r="C7" s="47"/>
      <c r="D7" s="48" t="s">
        <v>89</v>
      </c>
      <c r="E7" s="49" t="s">
        <v>90</v>
      </c>
      <c r="F7" s="50" t="s">
        <v>71</v>
      </c>
      <c r="G7" s="51" t="s">
        <v>72</v>
      </c>
      <c r="H7" s="48" t="s">
        <v>73</v>
      </c>
      <c r="I7" s="47" t="s">
        <v>74</v>
      </c>
      <c r="J7" s="52" t="s">
        <v>75</v>
      </c>
      <c r="K7" s="52" t="s">
        <v>75</v>
      </c>
      <c r="L7" s="53" t="s">
        <v>76</v>
      </c>
      <c r="M7" s="54" t="s">
        <v>94</v>
      </c>
      <c r="N7" s="47"/>
      <c r="O7" s="47"/>
      <c r="P7" s="82" t="s">
        <v>95</v>
      </c>
      <c r="Q7" s="47"/>
      <c r="R7" s="47" t="s">
        <v>79</v>
      </c>
      <c r="S7" s="56">
        <f>'[1]Serena 12.16'!$P$4</f>
        <v>5</v>
      </c>
      <c r="T7" s="50" t="s">
        <v>80</v>
      </c>
      <c r="U7" s="49"/>
      <c r="V7" s="57">
        <v>40</v>
      </c>
      <c r="W7" s="57">
        <v>40</v>
      </c>
      <c r="X7" s="57">
        <v>25</v>
      </c>
      <c r="Y7" s="57">
        <v>18</v>
      </c>
      <c r="Z7" s="57">
        <v>10</v>
      </c>
      <c r="AA7" s="57">
        <v>22</v>
      </c>
      <c r="AB7" s="58">
        <v>8</v>
      </c>
      <c r="AC7" s="57">
        <v>8</v>
      </c>
      <c r="AD7" s="59">
        <f t="shared" si="0"/>
        <v>3.96E-3</v>
      </c>
      <c r="AE7" s="60">
        <v>63</v>
      </c>
      <c r="AF7" s="61">
        <f t="shared" si="1"/>
        <v>127272.72727272728</v>
      </c>
      <c r="AG7" s="62">
        <v>2250</v>
      </c>
      <c r="AH7" s="63">
        <f t="shared" si="2"/>
        <v>1.7678571428571429E-2</v>
      </c>
      <c r="AI7" s="47" t="s">
        <v>81</v>
      </c>
      <c r="AJ7" s="64">
        <v>0.218</v>
      </c>
      <c r="AK7" s="63">
        <f t="shared" si="3"/>
        <v>1.0900000000000001</v>
      </c>
      <c r="AL7" s="63">
        <f t="shared" si="4"/>
        <v>6.1076785714285711</v>
      </c>
      <c r="AM7" s="65">
        <v>0.01</v>
      </c>
      <c r="AN7" s="66">
        <f t="shared" si="5"/>
        <v>8.5000000000000006E-2</v>
      </c>
      <c r="AO7" s="65">
        <v>0.06</v>
      </c>
      <c r="AP7" s="63">
        <f t="shared" si="6"/>
        <v>0.51</v>
      </c>
      <c r="AQ7" s="67">
        <v>0</v>
      </c>
      <c r="AR7" s="65">
        <v>0</v>
      </c>
      <c r="AS7" s="63">
        <f t="shared" si="7"/>
        <v>0</v>
      </c>
      <c r="AT7" s="63">
        <f t="shared" si="8"/>
        <v>0.59499999999999997</v>
      </c>
      <c r="AU7" s="63">
        <f t="shared" si="9"/>
        <v>6.7026785714285708</v>
      </c>
      <c r="AV7" s="68">
        <f t="shared" si="10"/>
        <v>0.21144957983193285</v>
      </c>
      <c r="AW7" s="69">
        <v>8.5</v>
      </c>
      <c r="AX7" s="69"/>
      <c r="AY7" s="69"/>
      <c r="AZ7" s="67">
        <v>24.99</v>
      </c>
      <c r="BA7" s="68">
        <f t="shared" si="11"/>
        <v>0.65986394557823125</v>
      </c>
      <c r="BB7" s="83"/>
      <c r="BC7" s="70">
        <f t="shared" si="14"/>
        <v>2700</v>
      </c>
      <c r="BD7" s="71">
        <v>1200</v>
      </c>
      <c r="BE7" s="71"/>
      <c r="BF7" s="72">
        <v>1500</v>
      </c>
      <c r="BG7" s="73">
        <f t="shared" si="12"/>
        <v>18097.232142857141</v>
      </c>
      <c r="BH7" s="74">
        <f t="shared" si="13"/>
        <v>22950</v>
      </c>
      <c r="BI7" s="84"/>
      <c r="BJ7" s="75">
        <f t="shared" si="15"/>
        <v>6</v>
      </c>
      <c r="BK7" s="76">
        <f t="shared" si="16"/>
        <v>0</v>
      </c>
      <c r="BL7" s="76">
        <f t="shared" si="17"/>
        <v>7.5</v>
      </c>
      <c r="BM7" s="77">
        <f t="shared" si="18"/>
        <v>13.5</v>
      </c>
      <c r="BN7" s="85"/>
      <c r="BO7" s="231"/>
      <c r="BP7" s="47"/>
      <c r="BQ7" s="79" t="s">
        <v>82</v>
      </c>
      <c r="BR7" s="79" t="s">
        <v>83</v>
      </c>
      <c r="BS7" s="80" t="s">
        <v>84</v>
      </c>
    </row>
    <row r="8" spans="1:71" s="81" customFormat="1" ht="80.099999999999994" customHeight="1" thickBot="1">
      <c r="A8" s="46"/>
      <c r="B8" s="47"/>
      <c r="C8" s="47"/>
      <c r="D8" s="48" t="s">
        <v>89</v>
      </c>
      <c r="E8" s="49" t="s">
        <v>90</v>
      </c>
      <c r="F8" s="50" t="s">
        <v>71</v>
      </c>
      <c r="G8" s="51" t="s">
        <v>72</v>
      </c>
      <c r="H8" s="48" t="s">
        <v>73</v>
      </c>
      <c r="I8" s="47" t="s">
        <v>74</v>
      </c>
      <c r="J8" s="52" t="s">
        <v>75</v>
      </c>
      <c r="K8" s="52" t="s">
        <v>75</v>
      </c>
      <c r="L8" s="53" t="s">
        <v>76</v>
      </c>
      <c r="M8" s="54" t="s">
        <v>96</v>
      </c>
      <c r="N8" s="47"/>
      <c r="O8" s="47"/>
      <c r="P8" s="82" t="s">
        <v>97</v>
      </c>
      <c r="Q8" s="47"/>
      <c r="R8" s="47" t="s">
        <v>79</v>
      </c>
      <c r="S8" s="56">
        <f>'[1]Serena 12.16'!$P$4</f>
        <v>5</v>
      </c>
      <c r="T8" s="50" t="s">
        <v>80</v>
      </c>
      <c r="U8" s="49"/>
      <c r="V8" s="57">
        <v>40</v>
      </c>
      <c r="W8" s="57">
        <v>40</v>
      </c>
      <c r="X8" s="57">
        <v>25</v>
      </c>
      <c r="Y8" s="57">
        <v>18</v>
      </c>
      <c r="Z8" s="57">
        <v>10</v>
      </c>
      <c r="AA8" s="57">
        <v>22</v>
      </c>
      <c r="AB8" s="58">
        <v>8</v>
      </c>
      <c r="AC8" s="57">
        <v>8</v>
      </c>
      <c r="AD8" s="59">
        <f t="shared" si="0"/>
        <v>3.96E-3</v>
      </c>
      <c r="AE8" s="60">
        <v>63</v>
      </c>
      <c r="AF8" s="61">
        <f t="shared" si="1"/>
        <v>127272.72727272728</v>
      </c>
      <c r="AG8" s="62">
        <v>2250</v>
      </c>
      <c r="AH8" s="63">
        <f t="shared" si="2"/>
        <v>1.7678571428571429E-2</v>
      </c>
      <c r="AI8" s="47" t="s">
        <v>81</v>
      </c>
      <c r="AJ8" s="64">
        <v>0.218</v>
      </c>
      <c r="AK8" s="63">
        <f t="shared" si="3"/>
        <v>1.0900000000000001</v>
      </c>
      <c r="AL8" s="63">
        <f t="shared" si="4"/>
        <v>6.1076785714285711</v>
      </c>
      <c r="AM8" s="65">
        <v>0.01</v>
      </c>
      <c r="AN8" s="66">
        <f t="shared" si="5"/>
        <v>8.5000000000000006E-2</v>
      </c>
      <c r="AO8" s="65">
        <v>0.06</v>
      </c>
      <c r="AP8" s="63">
        <f t="shared" si="6"/>
        <v>0.51</v>
      </c>
      <c r="AQ8" s="67">
        <v>0</v>
      </c>
      <c r="AR8" s="65">
        <v>0</v>
      </c>
      <c r="AS8" s="63">
        <f t="shared" si="7"/>
        <v>0</v>
      </c>
      <c r="AT8" s="63">
        <f t="shared" si="8"/>
        <v>0.59499999999999997</v>
      </c>
      <c r="AU8" s="63">
        <f t="shared" si="9"/>
        <v>6.7026785714285708</v>
      </c>
      <c r="AV8" s="68">
        <f t="shared" si="10"/>
        <v>0.21144957983193285</v>
      </c>
      <c r="AW8" s="69">
        <v>8.5</v>
      </c>
      <c r="AX8" s="69"/>
      <c r="AY8" s="69"/>
      <c r="AZ8" s="67">
        <v>24.99</v>
      </c>
      <c r="BA8" s="68">
        <f t="shared" si="11"/>
        <v>0.65986394557823125</v>
      </c>
      <c r="BB8" s="86"/>
      <c r="BC8" s="70">
        <f t="shared" si="14"/>
        <v>1500</v>
      </c>
      <c r="BD8" s="71">
        <v>0</v>
      </c>
      <c r="BE8" s="71"/>
      <c r="BF8" s="72">
        <v>1500</v>
      </c>
      <c r="BG8" s="73">
        <f t="shared" si="12"/>
        <v>10054.017857142857</v>
      </c>
      <c r="BH8" s="74">
        <f t="shared" si="13"/>
        <v>12750</v>
      </c>
      <c r="BI8" s="87"/>
      <c r="BJ8" s="75">
        <f t="shared" si="15"/>
        <v>0</v>
      </c>
      <c r="BK8" s="76">
        <f t="shared" si="16"/>
        <v>0</v>
      </c>
      <c r="BL8" s="76">
        <f t="shared" si="17"/>
        <v>7.5</v>
      </c>
      <c r="BM8" s="77">
        <f t="shared" si="18"/>
        <v>7.5</v>
      </c>
      <c r="BN8" s="88"/>
      <c r="BO8" s="231"/>
      <c r="BP8" s="47"/>
      <c r="BQ8" s="79" t="s">
        <v>82</v>
      </c>
      <c r="BR8" s="79" t="s">
        <v>83</v>
      </c>
      <c r="BS8" s="80" t="s">
        <v>84</v>
      </c>
    </row>
    <row r="9" spans="1:71" s="81" customFormat="1" ht="129" customHeight="1" thickBot="1">
      <c r="A9" s="46"/>
      <c r="B9" s="47"/>
      <c r="C9" s="47"/>
      <c r="D9" s="90" t="s">
        <v>89</v>
      </c>
      <c r="E9" s="49" t="s">
        <v>90</v>
      </c>
      <c r="F9" s="50" t="s">
        <v>71</v>
      </c>
      <c r="G9" s="91" t="s">
        <v>98</v>
      </c>
      <c r="H9" s="91" t="s">
        <v>99</v>
      </c>
      <c r="I9" s="91" t="s">
        <v>100</v>
      </c>
      <c r="J9" s="92" t="s">
        <v>101</v>
      </c>
      <c r="K9" s="92" t="s">
        <v>101</v>
      </c>
      <c r="L9" s="93" t="s">
        <v>102</v>
      </c>
      <c r="M9" s="94" t="s">
        <v>92</v>
      </c>
      <c r="N9" s="47"/>
      <c r="O9" s="47"/>
      <c r="P9" s="95" t="s">
        <v>103</v>
      </c>
      <c r="Q9" s="47"/>
      <c r="R9" s="47" t="s">
        <v>104</v>
      </c>
      <c r="S9" s="96">
        <f>'[1]Serena 12.16'!$N$7</f>
        <v>4.2</v>
      </c>
      <c r="T9" s="50" t="s">
        <v>80</v>
      </c>
      <c r="U9" s="49"/>
      <c r="V9" s="97">
        <v>40</v>
      </c>
      <c r="W9" s="97">
        <v>34</v>
      </c>
      <c r="X9" s="97">
        <v>44</v>
      </c>
      <c r="Y9" s="97">
        <v>40</v>
      </c>
      <c r="Z9" s="97">
        <v>34</v>
      </c>
      <c r="AA9" s="97">
        <v>44</v>
      </c>
      <c r="AB9" s="58">
        <v>8</v>
      </c>
      <c r="AC9" s="98">
        <v>8</v>
      </c>
      <c r="AD9" s="59">
        <f t="shared" ref="AD9:AD14" si="19">IF(AC9="","",AC9*Z9*AA9/1000000)</f>
        <v>1.1967999999999999E-2</v>
      </c>
      <c r="AE9" s="60">
        <v>63</v>
      </c>
      <c r="AF9" s="61">
        <f t="shared" si="1"/>
        <v>42112.299465240641</v>
      </c>
      <c r="AG9" s="62">
        <v>2250</v>
      </c>
      <c r="AH9" s="74">
        <f t="shared" si="2"/>
        <v>5.3428571428571429E-2</v>
      </c>
      <c r="AI9" s="99" t="s">
        <v>105</v>
      </c>
      <c r="AJ9" s="100">
        <v>0.253</v>
      </c>
      <c r="AK9" s="66">
        <f t="shared" ref="AK9:AK16" si="20">IF(ISERROR(S9*AJ9),"",S9*AJ9)</f>
        <v>1.0626</v>
      </c>
      <c r="AL9" s="66">
        <f t="shared" ref="AL9:AL16" si="21">IF(ISERROR(S9+AH9+AK9),"",S9+AH9+AK9)</f>
        <v>5.3160285714285713</v>
      </c>
      <c r="AM9" s="65">
        <v>0.01</v>
      </c>
      <c r="AN9" s="66">
        <f t="shared" si="5"/>
        <v>7.4999999999999997E-2</v>
      </c>
      <c r="AO9" s="65">
        <v>0.06</v>
      </c>
      <c r="AP9" s="66">
        <f t="shared" si="6"/>
        <v>0.44999999999999996</v>
      </c>
      <c r="AQ9" s="67">
        <v>0</v>
      </c>
      <c r="AR9" s="65">
        <v>0</v>
      </c>
      <c r="AS9" s="101">
        <f t="shared" si="7"/>
        <v>0</v>
      </c>
      <c r="AT9" s="66">
        <f t="shared" si="8"/>
        <v>0.52499999999999991</v>
      </c>
      <c r="AU9" s="66">
        <f t="shared" si="9"/>
        <v>5.8410285714285717</v>
      </c>
      <c r="AV9" s="102">
        <f t="shared" si="10"/>
        <v>0.22119619047619044</v>
      </c>
      <c r="AW9" s="69">
        <v>7.5</v>
      </c>
      <c r="AX9" s="69"/>
      <c r="AY9" s="69"/>
      <c r="AZ9" s="103">
        <v>16.989999999999998</v>
      </c>
      <c r="BA9" s="104">
        <f t="shared" ref="BA9:BA16" si="22">IF(ISERROR((AZ9-AW9)/AZ9),"",(AZ9-AW9)/AZ9)</f>
        <v>0.55856386109476164</v>
      </c>
      <c r="BB9" s="83"/>
      <c r="BC9" s="70">
        <f>SUM(BD9:BF9)</f>
        <v>1200</v>
      </c>
      <c r="BD9" s="71"/>
      <c r="BE9" s="71">
        <v>1200</v>
      </c>
      <c r="BF9" s="72"/>
      <c r="BG9" s="105">
        <f t="shared" ref="BG9:BG16" si="23">IF(ISERROR(AU9*BC9),"",AU9*BC9)</f>
        <v>7009.2342857142858</v>
      </c>
      <c r="BH9" s="66">
        <f t="shared" ref="BH9:BH16" si="24">IF(ISERROR(AW9*BC9),"",AW9*BC9)</f>
        <v>9000</v>
      </c>
      <c r="BI9" s="84">
        <f t="shared" ref="BI9:BI14" si="25">IF(ISERROR(AZ9*BC9),"",AZ9*BC9)</f>
        <v>20387.999999999996</v>
      </c>
      <c r="BJ9" s="75">
        <f t="shared" si="15"/>
        <v>0</v>
      </c>
      <c r="BK9" s="76">
        <f t="shared" si="16"/>
        <v>8.9759999999999991</v>
      </c>
      <c r="BL9" s="76">
        <f t="shared" si="17"/>
        <v>0</v>
      </c>
      <c r="BM9" s="77">
        <f t="shared" si="18"/>
        <v>8.9759999999999991</v>
      </c>
      <c r="BN9" s="85">
        <v>8.98</v>
      </c>
      <c r="BO9" s="231"/>
      <c r="BP9" s="89"/>
      <c r="BQ9" s="106" t="s">
        <v>106</v>
      </c>
      <c r="BR9" s="106" t="s">
        <v>83</v>
      </c>
      <c r="BS9" s="107" t="s">
        <v>107</v>
      </c>
    </row>
    <row r="10" spans="1:71" s="81" customFormat="1" ht="129" customHeight="1" thickBot="1">
      <c r="A10" s="46"/>
      <c r="B10" s="47"/>
      <c r="C10" s="47"/>
      <c r="D10" s="90" t="s">
        <v>89</v>
      </c>
      <c r="E10" s="49" t="s">
        <v>90</v>
      </c>
      <c r="F10" s="50" t="s">
        <v>71</v>
      </c>
      <c r="G10" s="91" t="s">
        <v>98</v>
      </c>
      <c r="H10" s="91" t="s">
        <v>108</v>
      </c>
      <c r="I10" s="91" t="s">
        <v>109</v>
      </c>
      <c r="J10" s="92" t="s">
        <v>101</v>
      </c>
      <c r="K10" s="92" t="s">
        <v>101</v>
      </c>
      <c r="L10" s="93" t="s">
        <v>102</v>
      </c>
      <c r="M10" s="94" t="s">
        <v>94</v>
      </c>
      <c r="N10" s="47"/>
      <c r="O10" s="47"/>
      <c r="P10" s="95" t="s">
        <v>110</v>
      </c>
      <c r="Q10" s="47"/>
      <c r="R10" s="47" t="s">
        <v>104</v>
      </c>
      <c r="S10" s="96">
        <f>'[1]Serena 12.16'!$N$7</f>
        <v>4.2</v>
      </c>
      <c r="T10" s="50" t="s">
        <v>80</v>
      </c>
      <c r="U10" s="49"/>
      <c r="V10" s="97">
        <v>40</v>
      </c>
      <c r="W10" s="97">
        <v>34</v>
      </c>
      <c r="X10" s="97">
        <v>44</v>
      </c>
      <c r="Y10" s="97">
        <v>40</v>
      </c>
      <c r="Z10" s="97">
        <v>34</v>
      </c>
      <c r="AA10" s="97">
        <v>44</v>
      </c>
      <c r="AB10" s="58">
        <v>8</v>
      </c>
      <c r="AC10" s="98">
        <v>8</v>
      </c>
      <c r="AD10" s="59">
        <f t="shared" si="19"/>
        <v>1.1967999999999999E-2</v>
      </c>
      <c r="AE10" s="60">
        <v>63</v>
      </c>
      <c r="AF10" s="61">
        <f t="shared" si="1"/>
        <v>42112.299465240641</v>
      </c>
      <c r="AG10" s="62">
        <v>2250</v>
      </c>
      <c r="AH10" s="74">
        <f t="shared" si="2"/>
        <v>5.3428571428571429E-2</v>
      </c>
      <c r="AI10" s="99" t="s">
        <v>111</v>
      </c>
      <c r="AJ10" s="100">
        <v>0.253</v>
      </c>
      <c r="AK10" s="66">
        <f t="shared" si="20"/>
        <v>1.0626</v>
      </c>
      <c r="AL10" s="66">
        <f t="shared" si="21"/>
        <v>5.3160285714285713</v>
      </c>
      <c r="AM10" s="65">
        <v>0.01</v>
      </c>
      <c r="AN10" s="66">
        <f t="shared" si="5"/>
        <v>7.4999999999999997E-2</v>
      </c>
      <c r="AO10" s="65">
        <v>0.06</v>
      </c>
      <c r="AP10" s="66">
        <f t="shared" si="6"/>
        <v>0.44999999999999996</v>
      </c>
      <c r="AQ10" s="67">
        <v>0</v>
      </c>
      <c r="AR10" s="65">
        <v>0</v>
      </c>
      <c r="AS10" s="101">
        <f t="shared" si="7"/>
        <v>0</v>
      </c>
      <c r="AT10" s="66">
        <f t="shared" si="8"/>
        <v>0.52499999999999991</v>
      </c>
      <c r="AU10" s="66">
        <f t="shared" si="9"/>
        <v>5.8410285714285717</v>
      </c>
      <c r="AV10" s="102">
        <f t="shared" si="10"/>
        <v>0.22119619047619044</v>
      </c>
      <c r="AW10" s="69">
        <v>7.5</v>
      </c>
      <c r="AX10" s="69"/>
      <c r="AY10" s="69"/>
      <c r="AZ10" s="103">
        <v>16.989999999999998</v>
      </c>
      <c r="BA10" s="104">
        <f t="shared" si="22"/>
        <v>0.55856386109476164</v>
      </c>
      <c r="BB10" s="83"/>
      <c r="BC10" s="70">
        <f t="shared" ref="BC10:BC11" si="26">SUM(BD10:BF10)</f>
        <v>1200</v>
      </c>
      <c r="BD10" s="71"/>
      <c r="BE10" s="71">
        <v>1200</v>
      </c>
      <c r="BF10" s="72"/>
      <c r="BG10" s="105">
        <f t="shared" si="23"/>
        <v>7009.2342857142858</v>
      </c>
      <c r="BH10" s="66">
        <f t="shared" si="24"/>
        <v>9000</v>
      </c>
      <c r="BI10" s="84">
        <f t="shared" si="25"/>
        <v>20387.999999999996</v>
      </c>
      <c r="BJ10" s="75">
        <f t="shared" si="15"/>
        <v>0</v>
      </c>
      <c r="BK10" s="76">
        <f t="shared" si="16"/>
        <v>8.9759999999999991</v>
      </c>
      <c r="BL10" s="76">
        <f t="shared" si="17"/>
        <v>0</v>
      </c>
      <c r="BM10" s="77">
        <f t="shared" si="18"/>
        <v>8.9759999999999991</v>
      </c>
      <c r="BN10" s="85">
        <v>8.98</v>
      </c>
      <c r="BO10" s="231"/>
      <c r="BP10" s="89"/>
      <c r="BQ10" s="106" t="s">
        <v>106</v>
      </c>
      <c r="BR10" s="106" t="s">
        <v>83</v>
      </c>
      <c r="BS10" s="107" t="s">
        <v>107</v>
      </c>
    </row>
    <row r="11" spans="1:71" s="81" customFormat="1" ht="129" customHeight="1" thickBot="1">
      <c r="A11" s="46"/>
      <c r="B11" s="47"/>
      <c r="C11" s="47"/>
      <c r="D11" s="90" t="s">
        <v>89</v>
      </c>
      <c r="E11" s="49" t="s">
        <v>90</v>
      </c>
      <c r="F11" s="50" t="s">
        <v>71</v>
      </c>
      <c r="G11" s="91" t="s">
        <v>98</v>
      </c>
      <c r="H11" s="91" t="s">
        <v>108</v>
      </c>
      <c r="I11" s="91" t="s">
        <v>109</v>
      </c>
      <c r="J11" s="92" t="s">
        <v>101</v>
      </c>
      <c r="K11" s="92" t="s">
        <v>101</v>
      </c>
      <c r="L11" s="93" t="s">
        <v>102</v>
      </c>
      <c r="M11" s="94" t="s">
        <v>96</v>
      </c>
      <c r="N11" s="47"/>
      <c r="O11" s="47"/>
      <c r="P11" s="95" t="s">
        <v>112</v>
      </c>
      <c r="Q11" s="47"/>
      <c r="R11" s="47" t="s">
        <v>104</v>
      </c>
      <c r="S11" s="96">
        <f>'[1]Serena 12.16'!$N$7</f>
        <v>4.2</v>
      </c>
      <c r="T11" s="50" t="s">
        <v>80</v>
      </c>
      <c r="U11" s="49"/>
      <c r="V11" s="97">
        <v>40</v>
      </c>
      <c r="W11" s="97">
        <v>34</v>
      </c>
      <c r="X11" s="97">
        <v>44</v>
      </c>
      <c r="Y11" s="97">
        <v>40</v>
      </c>
      <c r="Z11" s="97">
        <v>34</v>
      </c>
      <c r="AA11" s="97">
        <v>44</v>
      </c>
      <c r="AB11" s="58">
        <v>8</v>
      </c>
      <c r="AC11" s="98">
        <v>8</v>
      </c>
      <c r="AD11" s="59">
        <f t="shared" si="19"/>
        <v>1.1967999999999999E-2</v>
      </c>
      <c r="AE11" s="60">
        <v>63</v>
      </c>
      <c r="AF11" s="61">
        <f t="shared" si="1"/>
        <v>42112.299465240641</v>
      </c>
      <c r="AG11" s="62">
        <v>2250</v>
      </c>
      <c r="AH11" s="74">
        <f t="shared" si="2"/>
        <v>5.3428571428571429E-2</v>
      </c>
      <c r="AI11" s="99" t="s">
        <v>111</v>
      </c>
      <c r="AJ11" s="100">
        <v>0.253</v>
      </c>
      <c r="AK11" s="66">
        <f t="shared" si="20"/>
        <v>1.0626</v>
      </c>
      <c r="AL11" s="66">
        <f t="shared" si="21"/>
        <v>5.3160285714285713</v>
      </c>
      <c r="AM11" s="65">
        <v>0.01</v>
      </c>
      <c r="AN11" s="66">
        <f t="shared" si="5"/>
        <v>7.4999999999999997E-2</v>
      </c>
      <c r="AO11" s="65">
        <v>0.06</v>
      </c>
      <c r="AP11" s="66">
        <f t="shared" si="6"/>
        <v>0.44999999999999996</v>
      </c>
      <c r="AQ11" s="67">
        <v>0</v>
      </c>
      <c r="AR11" s="65">
        <v>0</v>
      </c>
      <c r="AS11" s="101">
        <f t="shared" si="7"/>
        <v>0</v>
      </c>
      <c r="AT11" s="66">
        <f t="shared" si="8"/>
        <v>0.52499999999999991</v>
      </c>
      <c r="AU11" s="66">
        <f t="shared" si="9"/>
        <v>5.8410285714285717</v>
      </c>
      <c r="AV11" s="102">
        <f t="shared" si="10"/>
        <v>0.22119619047619044</v>
      </c>
      <c r="AW11" s="69">
        <v>7.5</v>
      </c>
      <c r="AX11" s="69"/>
      <c r="AY11" s="69"/>
      <c r="AZ11" s="103">
        <v>16.989999999999998</v>
      </c>
      <c r="BA11" s="104">
        <f t="shared" si="22"/>
        <v>0.55856386109476164</v>
      </c>
      <c r="BB11" s="83"/>
      <c r="BC11" s="70">
        <f t="shared" si="26"/>
        <v>1200</v>
      </c>
      <c r="BD11" s="71"/>
      <c r="BE11" s="71">
        <v>1200</v>
      </c>
      <c r="BF11" s="72"/>
      <c r="BG11" s="105">
        <f t="shared" si="23"/>
        <v>7009.2342857142858</v>
      </c>
      <c r="BH11" s="66">
        <f t="shared" si="24"/>
        <v>9000</v>
      </c>
      <c r="BI11" s="84">
        <f t="shared" si="25"/>
        <v>20387.999999999996</v>
      </c>
      <c r="BJ11" s="75">
        <f t="shared" si="15"/>
        <v>0</v>
      </c>
      <c r="BK11" s="76">
        <f t="shared" si="16"/>
        <v>8.9759999999999991</v>
      </c>
      <c r="BL11" s="76">
        <f t="shared" si="17"/>
        <v>0</v>
      </c>
      <c r="BM11" s="77">
        <f t="shared" si="18"/>
        <v>8.9759999999999991</v>
      </c>
      <c r="BN11" s="85">
        <v>8.98</v>
      </c>
      <c r="BO11" s="231"/>
      <c r="BP11" s="89"/>
      <c r="BQ11" s="106" t="s">
        <v>106</v>
      </c>
      <c r="BR11" s="106" t="s">
        <v>83</v>
      </c>
      <c r="BS11" s="107" t="s">
        <v>107</v>
      </c>
    </row>
    <row r="12" spans="1:71" s="81" customFormat="1" ht="129" customHeight="1" thickBot="1">
      <c r="A12" s="46"/>
      <c r="B12" s="47"/>
      <c r="C12" s="47"/>
      <c r="D12" s="89" t="s">
        <v>69</v>
      </c>
      <c r="E12" s="49" t="s">
        <v>70</v>
      </c>
      <c r="F12" s="50" t="s">
        <v>71</v>
      </c>
      <c r="G12" s="91" t="s">
        <v>113</v>
      </c>
      <c r="H12" s="91" t="s">
        <v>114</v>
      </c>
      <c r="I12" s="91" t="s">
        <v>115</v>
      </c>
      <c r="J12" s="92" t="s">
        <v>101</v>
      </c>
      <c r="K12" s="92" t="s">
        <v>101</v>
      </c>
      <c r="L12" s="108" t="s">
        <v>116</v>
      </c>
      <c r="M12" s="54" t="s">
        <v>117</v>
      </c>
      <c r="N12" s="47"/>
      <c r="O12" s="47"/>
      <c r="P12" s="55" t="s">
        <v>118</v>
      </c>
      <c r="Q12" s="47"/>
      <c r="R12" s="47" t="s">
        <v>104</v>
      </c>
      <c r="S12" s="96">
        <f>'[1]Serena 12.16'!$P$8</f>
        <v>4.5</v>
      </c>
      <c r="T12" s="50" t="s">
        <v>80</v>
      </c>
      <c r="U12" s="49"/>
      <c r="V12" s="109">
        <v>42</v>
      </c>
      <c r="W12" s="109">
        <v>34</v>
      </c>
      <c r="X12" s="109">
        <v>44</v>
      </c>
      <c r="Y12" s="109">
        <v>42</v>
      </c>
      <c r="Z12" s="109">
        <v>34</v>
      </c>
      <c r="AA12" s="109">
        <v>44</v>
      </c>
      <c r="AB12" s="58">
        <v>8</v>
      </c>
      <c r="AC12" s="98">
        <v>8</v>
      </c>
      <c r="AD12" s="59">
        <f t="shared" si="19"/>
        <v>1.1967999999999999E-2</v>
      </c>
      <c r="AE12" s="60">
        <v>63</v>
      </c>
      <c r="AF12" s="61">
        <f t="shared" si="1"/>
        <v>42112.299465240641</v>
      </c>
      <c r="AG12" s="62">
        <v>2250</v>
      </c>
      <c r="AH12" s="74">
        <f t="shared" si="2"/>
        <v>5.3428571428571429E-2</v>
      </c>
      <c r="AI12" s="99" t="s">
        <v>111</v>
      </c>
      <c r="AJ12" s="100">
        <v>0.253</v>
      </c>
      <c r="AK12" s="66">
        <f t="shared" si="20"/>
        <v>1.1385000000000001</v>
      </c>
      <c r="AL12" s="66">
        <f t="shared" si="21"/>
        <v>5.691928571428571</v>
      </c>
      <c r="AM12" s="65">
        <v>0.01</v>
      </c>
      <c r="AN12" s="66">
        <f t="shared" si="5"/>
        <v>0.08</v>
      </c>
      <c r="AO12" s="65">
        <v>0.06</v>
      </c>
      <c r="AP12" s="66">
        <f t="shared" si="6"/>
        <v>0.48</v>
      </c>
      <c r="AQ12" s="67">
        <v>0</v>
      </c>
      <c r="AR12" s="65">
        <v>0</v>
      </c>
      <c r="AS12" s="101">
        <f t="shared" si="7"/>
        <v>0</v>
      </c>
      <c r="AT12" s="66">
        <f t="shared" si="8"/>
        <v>0.55999999999999994</v>
      </c>
      <c r="AU12" s="66">
        <f t="shared" si="9"/>
        <v>6.2519285714285706</v>
      </c>
      <c r="AV12" s="102">
        <f t="shared" si="10"/>
        <v>0.21850892857142867</v>
      </c>
      <c r="AW12" s="69">
        <v>8</v>
      </c>
      <c r="AX12" s="69"/>
      <c r="AY12" s="69"/>
      <c r="AZ12" s="103">
        <v>19.989999999999998</v>
      </c>
      <c r="BA12" s="104">
        <f t="shared" si="22"/>
        <v>0.59979989994997496</v>
      </c>
      <c r="BB12" s="83"/>
      <c r="BC12" s="70">
        <f>SUM(BD12:BF12)</f>
        <v>3900</v>
      </c>
      <c r="BD12" s="71">
        <v>2400</v>
      </c>
      <c r="BE12" s="71">
        <v>1500</v>
      </c>
      <c r="BF12" s="72"/>
      <c r="BG12" s="105">
        <f t="shared" si="23"/>
        <v>24382.521428571425</v>
      </c>
      <c r="BH12" s="66">
        <f t="shared" si="24"/>
        <v>31200</v>
      </c>
      <c r="BI12" s="84">
        <f t="shared" si="25"/>
        <v>77961</v>
      </c>
      <c r="BJ12" s="75">
        <f t="shared" si="15"/>
        <v>18.849599999999999</v>
      </c>
      <c r="BK12" s="76">
        <f t="shared" si="16"/>
        <v>11.781000000000001</v>
      </c>
      <c r="BL12" s="76">
        <f t="shared" si="17"/>
        <v>0</v>
      </c>
      <c r="BM12" s="77">
        <f t="shared" si="18"/>
        <v>30.630600000000001</v>
      </c>
      <c r="BN12" s="85">
        <v>30.63</v>
      </c>
      <c r="BO12" s="231"/>
      <c r="BP12" s="89"/>
      <c r="BQ12" s="106" t="s">
        <v>106</v>
      </c>
      <c r="BR12" s="106" t="s">
        <v>83</v>
      </c>
      <c r="BS12" s="107" t="s">
        <v>107</v>
      </c>
    </row>
    <row r="13" spans="1:71" s="81" customFormat="1" ht="129" customHeight="1" thickBot="1">
      <c r="A13" s="46"/>
      <c r="B13" s="47"/>
      <c r="C13" s="47"/>
      <c r="D13" s="89" t="s">
        <v>69</v>
      </c>
      <c r="E13" s="49" t="s">
        <v>70</v>
      </c>
      <c r="F13" s="50" t="s">
        <v>71</v>
      </c>
      <c r="G13" s="91" t="s">
        <v>113</v>
      </c>
      <c r="H13" s="91" t="s">
        <v>119</v>
      </c>
      <c r="I13" s="91" t="s">
        <v>109</v>
      </c>
      <c r="J13" s="92" t="s">
        <v>101</v>
      </c>
      <c r="K13" s="92" t="s">
        <v>101</v>
      </c>
      <c r="L13" s="108" t="s">
        <v>116</v>
      </c>
      <c r="M13" s="54" t="s">
        <v>120</v>
      </c>
      <c r="N13" s="47"/>
      <c r="O13" s="47"/>
      <c r="P13" s="55" t="s">
        <v>121</v>
      </c>
      <c r="Q13" s="47"/>
      <c r="R13" s="47" t="s">
        <v>104</v>
      </c>
      <c r="S13" s="96">
        <f>'[1]Serena 12.16'!$P$8</f>
        <v>4.5</v>
      </c>
      <c r="T13" s="50" t="s">
        <v>80</v>
      </c>
      <c r="U13" s="49"/>
      <c r="V13" s="109">
        <v>42</v>
      </c>
      <c r="W13" s="109">
        <v>34</v>
      </c>
      <c r="X13" s="109">
        <v>44</v>
      </c>
      <c r="Y13" s="109">
        <v>42</v>
      </c>
      <c r="Z13" s="109">
        <v>34</v>
      </c>
      <c r="AA13" s="109">
        <v>44</v>
      </c>
      <c r="AB13" s="58">
        <v>8</v>
      </c>
      <c r="AC13" s="98">
        <v>8</v>
      </c>
      <c r="AD13" s="59">
        <f t="shared" si="19"/>
        <v>1.1967999999999999E-2</v>
      </c>
      <c r="AE13" s="60">
        <v>63</v>
      </c>
      <c r="AF13" s="61">
        <f t="shared" si="1"/>
        <v>42112.299465240641</v>
      </c>
      <c r="AG13" s="62">
        <v>2250</v>
      </c>
      <c r="AH13" s="74">
        <f t="shared" si="2"/>
        <v>5.3428571428571429E-2</v>
      </c>
      <c r="AI13" s="99" t="s">
        <v>111</v>
      </c>
      <c r="AJ13" s="100">
        <v>0.253</v>
      </c>
      <c r="AK13" s="66">
        <f t="shared" si="20"/>
        <v>1.1385000000000001</v>
      </c>
      <c r="AL13" s="66">
        <f t="shared" si="21"/>
        <v>5.691928571428571</v>
      </c>
      <c r="AM13" s="65">
        <v>0.01</v>
      </c>
      <c r="AN13" s="66">
        <f t="shared" si="5"/>
        <v>0.08</v>
      </c>
      <c r="AO13" s="65">
        <v>0.06</v>
      </c>
      <c r="AP13" s="66">
        <f t="shared" si="6"/>
        <v>0.48</v>
      </c>
      <c r="AQ13" s="67">
        <v>0</v>
      </c>
      <c r="AR13" s="65">
        <v>0</v>
      </c>
      <c r="AS13" s="101">
        <f t="shared" si="7"/>
        <v>0</v>
      </c>
      <c r="AT13" s="66">
        <f t="shared" si="8"/>
        <v>0.55999999999999994</v>
      </c>
      <c r="AU13" s="66">
        <f t="shared" si="9"/>
        <v>6.2519285714285706</v>
      </c>
      <c r="AV13" s="102">
        <f t="shared" si="10"/>
        <v>0.21850892857142867</v>
      </c>
      <c r="AW13" s="69">
        <v>8</v>
      </c>
      <c r="AX13" s="69"/>
      <c r="AY13" s="69"/>
      <c r="AZ13" s="103">
        <v>19.989999999999998</v>
      </c>
      <c r="BA13" s="104">
        <f t="shared" si="22"/>
        <v>0.59979989994997496</v>
      </c>
      <c r="BB13" s="83"/>
      <c r="BC13" s="70">
        <f t="shared" ref="BC13:BC14" si="27">SUM(BD13:BF13)</f>
        <v>3900</v>
      </c>
      <c r="BD13" s="71">
        <v>2400</v>
      </c>
      <c r="BE13" s="71">
        <v>1500</v>
      </c>
      <c r="BF13" s="72"/>
      <c r="BG13" s="105">
        <f t="shared" si="23"/>
        <v>24382.521428571425</v>
      </c>
      <c r="BH13" s="66">
        <f t="shared" si="24"/>
        <v>31200</v>
      </c>
      <c r="BI13" s="84">
        <f t="shared" si="25"/>
        <v>77961</v>
      </c>
      <c r="BJ13" s="75">
        <f t="shared" si="15"/>
        <v>18.849599999999999</v>
      </c>
      <c r="BK13" s="76">
        <f t="shared" si="16"/>
        <v>11.781000000000001</v>
      </c>
      <c r="BL13" s="76">
        <f t="shared" si="17"/>
        <v>0</v>
      </c>
      <c r="BM13" s="77">
        <f t="shared" si="18"/>
        <v>30.630600000000001</v>
      </c>
      <c r="BN13" s="85">
        <v>30.63</v>
      </c>
      <c r="BO13" s="231"/>
      <c r="BP13" s="89"/>
      <c r="BQ13" s="106" t="s">
        <v>106</v>
      </c>
      <c r="BR13" s="106" t="s">
        <v>83</v>
      </c>
      <c r="BS13" s="107" t="s">
        <v>107</v>
      </c>
    </row>
    <row r="14" spans="1:71" s="81" customFormat="1" ht="129" customHeight="1" thickBot="1">
      <c r="A14" s="46"/>
      <c r="B14" s="47"/>
      <c r="C14" s="47"/>
      <c r="D14" s="89" t="s">
        <v>69</v>
      </c>
      <c r="E14" s="49" t="s">
        <v>70</v>
      </c>
      <c r="F14" s="50" t="s">
        <v>71</v>
      </c>
      <c r="G14" s="91" t="s">
        <v>113</v>
      </c>
      <c r="H14" s="91" t="s">
        <v>122</v>
      </c>
      <c r="I14" s="91" t="s">
        <v>109</v>
      </c>
      <c r="J14" s="92" t="s">
        <v>101</v>
      </c>
      <c r="K14" s="92" t="s">
        <v>101</v>
      </c>
      <c r="L14" s="108" t="s">
        <v>116</v>
      </c>
      <c r="M14" s="54" t="s">
        <v>123</v>
      </c>
      <c r="N14" s="47"/>
      <c r="O14" s="47"/>
      <c r="P14" s="55" t="s">
        <v>124</v>
      </c>
      <c r="Q14" s="47"/>
      <c r="R14" s="47" t="s">
        <v>104</v>
      </c>
      <c r="S14" s="96">
        <f>'[1]Serena 12.16'!$P$8</f>
        <v>4.5</v>
      </c>
      <c r="T14" s="50" t="s">
        <v>80</v>
      </c>
      <c r="U14" s="49"/>
      <c r="V14" s="109">
        <v>42</v>
      </c>
      <c r="W14" s="109">
        <v>34</v>
      </c>
      <c r="X14" s="109">
        <v>44</v>
      </c>
      <c r="Y14" s="109">
        <v>42</v>
      </c>
      <c r="Z14" s="109">
        <v>34</v>
      </c>
      <c r="AA14" s="109">
        <v>44</v>
      </c>
      <c r="AB14" s="58">
        <v>8</v>
      </c>
      <c r="AC14" s="98">
        <v>8</v>
      </c>
      <c r="AD14" s="59">
        <f t="shared" si="19"/>
        <v>1.1967999999999999E-2</v>
      </c>
      <c r="AE14" s="60">
        <v>63</v>
      </c>
      <c r="AF14" s="61">
        <f t="shared" si="1"/>
        <v>42112.299465240641</v>
      </c>
      <c r="AG14" s="62">
        <v>2250</v>
      </c>
      <c r="AH14" s="74">
        <f t="shared" si="2"/>
        <v>5.3428571428571429E-2</v>
      </c>
      <c r="AI14" s="99" t="s">
        <v>111</v>
      </c>
      <c r="AJ14" s="100">
        <v>0.253</v>
      </c>
      <c r="AK14" s="66">
        <f t="shared" si="20"/>
        <v>1.1385000000000001</v>
      </c>
      <c r="AL14" s="66">
        <f t="shared" si="21"/>
        <v>5.691928571428571</v>
      </c>
      <c r="AM14" s="65">
        <v>0.01</v>
      </c>
      <c r="AN14" s="66">
        <f t="shared" si="5"/>
        <v>0.08</v>
      </c>
      <c r="AO14" s="65">
        <v>0.06</v>
      </c>
      <c r="AP14" s="66">
        <f t="shared" si="6"/>
        <v>0.48</v>
      </c>
      <c r="AQ14" s="67">
        <v>0</v>
      </c>
      <c r="AR14" s="65">
        <v>0</v>
      </c>
      <c r="AS14" s="101">
        <f t="shared" si="7"/>
        <v>0</v>
      </c>
      <c r="AT14" s="66">
        <f t="shared" si="8"/>
        <v>0.55999999999999994</v>
      </c>
      <c r="AU14" s="66">
        <f t="shared" si="9"/>
        <v>6.2519285714285706</v>
      </c>
      <c r="AV14" s="102">
        <f t="shared" si="10"/>
        <v>0.21850892857142867</v>
      </c>
      <c r="AW14" s="69">
        <v>8</v>
      </c>
      <c r="AX14" s="69"/>
      <c r="AY14" s="69"/>
      <c r="AZ14" s="103">
        <v>19.989999999999998</v>
      </c>
      <c r="BA14" s="104">
        <f t="shared" si="22"/>
        <v>0.59979989994997496</v>
      </c>
      <c r="BB14" s="83"/>
      <c r="BC14" s="70">
        <f t="shared" si="27"/>
        <v>3900</v>
      </c>
      <c r="BD14" s="71">
        <v>2400</v>
      </c>
      <c r="BE14" s="71">
        <v>1500</v>
      </c>
      <c r="BF14" s="72"/>
      <c r="BG14" s="105">
        <f t="shared" si="23"/>
        <v>24382.521428571425</v>
      </c>
      <c r="BH14" s="66">
        <f t="shared" si="24"/>
        <v>31200</v>
      </c>
      <c r="BI14" s="84">
        <f t="shared" si="25"/>
        <v>77961</v>
      </c>
      <c r="BJ14" s="75">
        <f t="shared" si="15"/>
        <v>18.849599999999999</v>
      </c>
      <c r="BK14" s="76">
        <f t="shared" si="16"/>
        <v>11.781000000000001</v>
      </c>
      <c r="BL14" s="76">
        <f t="shared" si="17"/>
        <v>0</v>
      </c>
      <c r="BM14" s="77">
        <f t="shared" si="18"/>
        <v>30.630600000000001</v>
      </c>
      <c r="BN14" s="85">
        <v>30.63</v>
      </c>
      <c r="BO14" s="231"/>
      <c r="BP14" s="89"/>
      <c r="BQ14" s="106" t="s">
        <v>106</v>
      </c>
      <c r="BR14" s="106" t="s">
        <v>83</v>
      </c>
      <c r="BS14" s="107" t="s">
        <v>107</v>
      </c>
    </row>
    <row r="15" spans="1:71" s="81" customFormat="1" ht="50.1" customHeight="1" thickBot="1">
      <c r="A15" s="46"/>
      <c r="B15" s="238"/>
      <c r="C15" s="47"/>
      <c r="D15" s="47" t="s">
        <v>69</v>
      </c>
      <c r="E15" s="49" t="s">
        <v>70</v>
      </c>
      <c r="F15" s="48" t="s">
        <v>125</v>
      </c>
      <c r="G15" s="51" t="s">
        <v>126</v>
      </c>
      <c r="H15" s="51" t="s">
        <v>127</v>
      </c>
      <c r="I15" s="51" t="s">
        <v>128</v>
      </c>
      <c r="J15" s="112" t="s">
        <v>129</v>
      </c>
      <c r="K15" s="112" t="s">
        <v>129</v>
      </c>
      <c r="L15" s="113" t="s">
        <v>130</v>
      </c>
      <c r="M15" s="114" t="s">
        <v>131</v>
      </c>
      <c r="N15" s="47"/>
      <c r="O15" s="47"/>
      <c r="P15" s="55" t="s">
        <v>132</v>
      </c>
      <c r="Q15" s="47"/>
      <c r="R15" s="47" t="s">
        <v>104</v>
      </c>
      <c r="S15" s="96">
        <v>3.24</v>
      </c>
      <c r="T15" s="50" t="s">
        <v>80</v>
      </c>
      <c r="U15" s="49"/>
      <c r="V15" s="115">
        <v>41.5</v>
      </c>
      <c r="W15" s="115">
        <v>33.5</v>
      </c>
      <c r="X15" s="115">
        <v>24</v>
      </c>
      <c r="Y15" s="116">
        <v>16</v>
      </c>
      <c r="Z15" s="116">
        <v>8</v>
      </c>
      <c r="AA15" s="116">
        <v>20</v>
      </c>
      <c r="AB15" s="58">
        <v>8</v>
      </c>
      <c r="AC15" s="117">
        <v>12</v>
      </c>
      <c r="AD15" s="59">
        <f t="shared" ref="AD15:AD16" si="28">IF(Y15="","",Y15*Z15*AA15/1000000)</f>
        <v>2.5600000000000002E-3</v>
      </c>
      <c r="AE15" s="60">
        <v>63</v>
      </c>
      <c r="AF15" s="61">
        <f t="shared" ref="AF15:AF16" si="29">IF(AC15="","",AE15/AD15*AC15)</f>
        <v>295312.49999999994</v>
      </c>
      <c r="AG15" s="62">
        <v>2250</v>
      </c>
      <c r="AH15" s="63">
        <f t="shared" ref="AH15:AH16" si="30">IF(ISERROR(AG15/AF15),"",AG15/AF15)</f>
        <v>7.6190476190476208E-3</v>
      </c>
      <c r="AI15" s="89" t="s">
        <v>81</v>
      </c>
      <c r="AJ15" s="118">
        <v>0.218</v>
      </c>
      <c r="AK15" s="63">
        <f t="shared" si="20"/>
        <v>0.70632000000000006</v>
      </c>
      <c r="AL15" s="63">
        <f t="shared" si="21"/>
        <v>3.9539390476190475</v>
      </c>
      <c r="AM15" s="65">
        <v>0.01</v>
      </c>
      <c r="AN15" s="66">
        <f t="shared" ref="AN15:AN16" si="31">IF(ISERROR(AW15*AM15),"",AW15*AM15)</f>
        <v>6.25E-2</v>
      </c>
      <c r="AO15" s="65">
        <v>0.06</v>
      </c>
      <c r="AP15" s="63">
        <f t="shared" ref="AP15:AP16" si="32">IF(ISERROR(AW15*AO15),"",AW15*AO15)</f>
        <v>0.375</v>
      </c>
      <c r="AQ15" s="67">
        <v>0</v>
      </c>
      <c r="AR15" s="65">
        <v>0</v>
      </c>
      <c r="AS15" s="63">
        <f t="shared" ref="AS15:AS16" si="33">IF(ISERROR(AW15*AR15),"",AW15*AR15)</f>
        <v>0</v>
      </c>
      <c r="AT15" s="63">
        <f t="shared" ref="AT15:AT16" si="34">IF(ISERROR(AN15+AP15+AS15),"",AN15+AP15+AS15)</f>
        <v>0.4375</v>
      </c>
      <c r="AU15" s="63">
        <f t="shared" ref="AU15:AU16" si="35">IF(ISERROR(AL15+AT15),"",AL15+AT15)</f>
        <v>4.3914390476190475</v>
      </c>
      <c r="AV15" s="68">
        <f t="shared" ref="AV15:AV16" si="36">IF(ISERROR((AW15-AU15)/AW15),"",(AW15-AU15)/AW15)</f>
        <v>0.29736975238095242</v>
      </c>
      <c r="AW15" s="69">
        <v>6.25</v>
      </c>
      <c r="AX15" s="69"/>
      <c r="AY15" s="69"/>
      <c r="AZ15" s="67">
        <v>14.99</v>
      </c>
      <c r="BA15" s="68">
        <f t="shared" si="22"/>
        <v>0.58305537024683118</v>
      </c>
      <c r="BB15" s="119"/>
      <c r="BC15" s="120">
        <f>SUM(BD15:BF15)</f>
        <v>1200</v>
      </c>
      <c r="BD15" s="121"/>
      <c r="BE15" s="121">
        <v>1200</v>
      </c>
      <c r="BF15" s="122"/>
      <c r="BG15" s="105">
        <f t="shared" si="23"/>
        <v>5269.7268571428567</v>
      </c>
      <c r="BH15" s="66">
        <f t="shared" si="24"/>
        <v>7500</v>
      </c>
      <c r="BI15" s="84">
        <f>IF(ISERROR(AZ15*BC15),"",AZ15*BC15)</f>
        <v>17988</v>
      </c>
      <c r="BJ15" s="75">
        <f t="shared" si="15"/>
        <v>0</v>
      </c>
      <c r="BK15" s="76">
        <f t="shared" si="16"/>
        <v>3.3365999999999998</v>
      </c>
      <c r="BL15" s="76">
        <f t="shared" si="17"/>
        <v>0</v>
      </c>
      <c r="BM15" s="77">
        <f t="shared" si="18"/>
        <v>3.3365999999999998</v>
      </c>
      <c r="BN15" s="85">
        <v>3.34</v>
      </c>
      <c r="BO15" s="231"/>
      <c r="BP15" s="47"/>
      <c r="BQ15" s="49" t="s">
        <v>133</v>
      </c>
      <c r="BR15" s="49" t="s">
        <v>83</v>
      </c>
      <c r="BS15" s="123" t="s">
        <v>134</v>
      </c>
    </row>
    <row r="16" spans="1:71" s="81" customFormat="1" ht="50.1" customHeight="1" thickBot="1">
      <c r="A16" s="46"/>
      <c r="B16" s="238"/>
      <c r="C16" s="47"/>
      <c r="D16" s="47" t="s">
        <v>69</v>
      </c>
      <c r="E16" s="49" t="s">
        <v>70</v>
      </c>
      <c r="F16" s="48" t="s">
        <v>125</v>
      </c>
      <c r="G16" s="51" t="s">
        <v>126</v>
      </c>
      <c r="H16" s="51" t="s">
        <v>135</v>
      </c>
      <c r="I16" s="51" t="s">
        <v>128</v>
      </c>
      <c r="J16" s="112" t="s">
        <v>129</v>
      </c>
      <c r="K16" s="112" t="s">
        <v>129</v>
      </c>
      <c r="L16" s="51" t="s">
        <v>136</v>
      </c>
      <c r="M16" s="114" t="s">
        <v>131</v>
      </c>
      <c r="N16" s="47"/>
      <c r="O16" s="47"/>
      <c r="P16" s="55" t="s">
        <v>137</v>
      </c>
      <c r="Q16" s="47"/>
      <c r="R16" s="47" t="s">
        <v>104</v>
      </c>
      <c r="S16" s="96">
        <v>3.57</v>
      </c>
      <c r="T16" s="50" t="s">
        <v>80</v>
      </c>
      <c r="U16" s="49"/>
      <c r="V16" s="124">
        <v>39.5</v>
      </c>
      <c r="W16" s="124">
        <v>26.5</v>
      </c>
      <c r="X16" s="125">
        <v>35</v>
      </c>
      <c r="Y16" s="116">
        <v>20</v>
      </c>
      <c r="Z16" s="116">
        <v>10</v>
      </c>
      <c r="AA16" s="116">
        <v>14</v>
      </c>
      <c r="AB16" s="58">
        <v>8</v>
      </c>
      <c r="AC16" s="117">
        <v>12</v>
      </c>
      <c r="AD16" s="59">
        <f t="shared" si="28"/>
        <v>2.8E-3</v>
      </c>
      <c r="AE16" s="60">
        <v>63</v>
      </c>
      <c r="AF16" s="61">
        <f t="shared" si="29"/>
        <v>270000</v>
      </c>
      <c r="AG16" s="62">
        <v>2250</v>
      </c>
      <c r="AH16" s="63">
        <f t="shared" si="30"/>
        <v>8.3333333333333332E-3</v>
      </c>
      <c r="AI16" s="126" t="s">
        <v>138</v>
      </c>
      <c r="AJ16" s="118">
        <v>0.218</v>
      </c>
      <c r="AK16" s="63">
        <f t="shared" si="20"/>
        <v>0.77825999999999995</v>
      </c>
      <c r="AL16" s="63">
        <f t="shared" si="21"/>
        <v>4.3565933333333327</v>
      </c>
      <c r="AM16" s="65">
        <v>0.01</v>
      </c>
      <c r="AN16" s="66">
        <f t="shared" si="31"/>
        <v>6.7500000000000004E-2</v>
      </c>
      <c r="AO16" s="65">
        <v>0.06</v>
      </c>
      <c r="AP16" s="63">
        <f t="shared" si="32"/>
        <v>0.40499999999999997</v>
      </c>
      <c r="AQ16" s="67">
        <v>0</v>
      </c>
      <c r="AR16" s="65">
        <v>0</v>
      </c>
      <c r="AS16" s="63">
        <f t="shared" si="33"/>
        <v>0</v>
      </c>
      <c r="AT16" s="63">
        <f t="shared" si="34"/>
        <v>0.47249999999999998</v>
      </c>
      <c r="AU16" s="63">
        <f t="shared" si="35"/>
        <v>4.8290933333333328</v>
      </c>
      <c r="AV16" s="68">
        <f t="shared" si="36"/>
        <v>0.28457876543209887</v>
      </c>
      <c r="AW16" s="69">
        <v>6.75</v>
      </c>
      <c r="AX16" s="69"/>
      <c r="AY16" s="69"/>
      <c r="AZ16" s="67">
        <v>14.99</v>
      </c>
      <c r="BA16" s="68">
        <f t="shared" si="22"/>
        <v>0.54969979986657769</v>
      </c>
      <c r="BB16" s="119"/>
      <c r="BC16" s="120">
        <f>SUM(BD16:BF16)</f>
        <v>1200</v>
      </c>
      <c r="BD16" s="121"/>
      <c r="BE16" s="121">
        <v>1200</v>
      </c>
      <c r="BF16" s="122"/>
      <c r="BG16" s="105">
        <f t="shared" si="23"/>
        <v>5794.9119999999994</v>
      </c>
      <c r="BH16" s="66">
        <f t="shared" si="24"/>
        <v>8100</v>
      </c>
      <c r="BI16" s="84">
        <f>IF(ISERROR(AZ16*BC16),"",AZ16*BC16)</f>
        <v>17988</v>
      </c>
      <c r="BJ16" s="75">
        <f t="shared" si="15"/>
        <v>0</v>
      </c>
      <c r="BK16" s="76">
        <f t="shared" si="16"/>
        <v>3.6636250000000001</v>
      </c>
      <c r="BL16" s="76">
        <f t="shared" si="17"/>
        <v>0</v>
      </c>
      <c r="BM16" s="77">
        <f t="shared" si="18"/>
        <v>3.6636250000000001</v>
      </c>
      <c r="BN16" s="85">
        <v>3.66</v>
      </c>
      <c r="BO16" s="231"/>
      <c r="BP16" s="47"/>
      <c r="BQ16" s="49" t="s">
        <v>133</v>
      </c>
      <c r="BR16" s="49" t="s">
        <v>83</v>
      </c>
      <c r="BS16" s="123" t="s">
        <v>134</v>
      </c>
    </row>
    <row r="17" spans="1:71" s="81" customFormat="1" ht="30" customHeight="1" thickBot="1">
      <c r="A17" s="46"/>
      <c r="B17" s="232" t="s">
        <v>139</v>
      </c>
      <c r="C17" s="47"/>
      <c r="D17" s="47" t="s">
        <v>69</v>
      </c>
      <c r="E17" s="49" t="s">
        <v>70</v>
      </c>
      <c r="F17" s="48" t="s">
        <v>140</v>
      </c>
      <c r="G17" s="51" t="s">
        <v>141</v>
      </c>
      <c r="H17" s="51" t="s">
        <v>142</v>
      </c>
      <c r="I17" s="51" t="s">
        <v>128</v>
      </c>
      <c r="J17" s="112" t="s">
        <v>129</v>
      </c>
      <c r="K17" s="112" t="s">
        <v>129</v>
      </c>
      <c r="L17" s="51" t="s">
        <v>143</v>
      </c>
      <c r="M17" s="127" t="s">
        <v>139</v>
      </c>
      <c r="N17" s="47"/>
      <c r="O17" s="47"/>
      <c r="P17" s="55" t="s">
        <v>144</v>
      </c>
      <c r="Q17" s="47"/>
      <c r="R17" s="47" t="s">
        <v>104</v>
      </c>
      <c r="S17" s="128">
        <f>'[1]Serena 12.16'!O29</f>
        <v>2.8</v>
      </c>
      <c r="T17" s="50" t="s">
        <v>80</v>
      </c>
      <c r="U17" s="49"/>
      <c r="V17" s="233">
        <v>23.4</v>
      </c>
      <c r="W17" s="233">
        <v>26.9</v>
      </c>
      <c r="X17" s="234">
        <v>29.1</v>
      </c>
      <c r="Y17" s="129">
        <v>15</v>
      </c>
      <c r="Z17" s="129">
        <v>8</v>
      </c>
      <c r="AA17" s="129">
        <v>21</v>
      </c>
      <c r="AB17" s="58">
        <v>8</v>
      </c>
      <c r="AC17" s="130">
        <v>2</v>
      </c>
      <c r="AD17" s="59">
        <f t="shared" ref="AD17:AD22" si="37">IF(Y17="","",Y17*Z17*AA17/1000000)</f>
        <v>2.5200000000000001E-3</v>
      </c>
      <c r="AE17" s="60">
        <v>63</v>
      </c>
      <c r="AF17" s="61">
        <f t="shared" ref="AF17:AF22" si="38">IF(AC17="","",AE17/AD17*AC17)</f>
        <v>50000</v>
      </c>
      <c r="AG17" s="62">
        <v>2250</v>
      </c>
      <c r="AH17" s="63">
        <f t="shared" ref="AH17:AH22" si="39">IF(ISERROR(AG17/AF17),"",AG17/AF17)</f>
        <v>4.4999999999999998E-2</v>
      </c>
      <c r="AI17" s="47" t="s">
        <v>81</v>
      </c>
      <c r="AJ17" s="118">
        <v>0.218</v>
      </c>
      <c r="AK17" s="63">
        <f t="shared" ref="AK17:AK22" si="40">IF(ISERROR(S17*AJ17),"",S17*AJ17)</f>
        <v>0.61039999999999994</v>
      </c>
      <c r="AL17" s="63">
        <f t="shared" ref="AL17:AL22" si="41">IF(ISERROR(S17+AH17+AK17),"",S17+AH17+AK17)</f>
        <v>3.4553999999999996</v>
      </c>
      <c r="AM17" s="65">
        <v>0.01</v>
      </c>
      <c r="AN17" s="66">
        <f t="shared" ref="AN17:AN22" si="42">IF(ISERROR(AW17*AM17),"",AW17*AM17)</f>
        <v>5.5E-2</v>
      </c>
      <c r="AO17" s="65">
        <v>0.06</v>
      </c>
      <c r="AP17" s="63">
        <f t="shared" ref="AP17:AP22" si="43">IF(ISERROR(AW17*AO17),"",AW17*AO17)</f>
        <v>0.32999999999999996</v>
      </c>
      <c r="AQ17" s="67">
        <v>0</v>
      </c>
      <c r="AR17" s="65">
        <v>0</v>
      </c>
      <c r="AS17" s="63">
        <f t="shared" ref="AS17:AS22" si="44">IF(ISERROR(AW17*AR17),"",AW17*AR17)</f>
        <v>0</v>
      </c>
      <c r="AT17" s="63">
        <f t="shared" ref="AT17:AT22" si="45">IF(ISERROR(AN17+AP17+AS17),"",AN17+AP17+AS17)</f>
        <v>0.38499999999999995</v>
      </c>
      <c r="AU17" s="63">
        <f t="shared" ref="AU17:AU22" si="46">IF(ISERROR(AL17+AT17),"",AL17+AT17)</f>
        <v>3.8403999999999994</v>
      </c>
      <c r="AV17" s="68">
        <f t="shared" ref="AV17:AV22" si="47">IF(ISERROR((AW17-AU17)/AW17),"",(AW17-AU17)/AW17)</f>
        <v>0.30174545454545465</v>
      </c>
      <c r="AW17" s="69">
        <v>5.5</v>
      </c>
      <c r="AX17" s="69"/>
      <c r="AY17" s="69"/>
      <c r="AZ17" s="67">
        <v>12.99</v>
      </c>
      <c r="BA17" s="68">
        <f t="shared" ref="BA17:BA22" si="48">IF(ISERROR((AZ17-AW17)/AZ17),"",(AZ17-AW17)/AZ17)</f>
        <v>0.57659738260200155</v>
      </c>
      <c r="BB17" s="119"/>
      <c r="BC17" s="120">
        <f>SUM(BD17:BF17)</f>
        <v>1200</v>
      </c>
      <c r="BD17" s="121"/>
      <c r="BE17" s="121">
        <v>1200</v>
      </c>
      <c r="BF17" s="122"/>
      <c r="BG17" s="105">
        <f t="shared" ref="BG17:BG22" si="49">IF(ISERROR(AU17*BC17),"",AU17*BC17)</f>
        <v>4608.4799999999996</v>
      </c>
      <c r="BH17" s="66">
        <f t="shared" ref="BH17:BH22" si="50">IF(ISERROR(AW17*BC17),"",AW17*BC17)</f>
        <v>6600</v>
      </c>
      <c r="BI17" s="84">
        <f t="shared" ref="BI17:BI22" si="51">IF(ISERROR(AZ17*BC17),"",AZ17*BC17)</f>
        <v>15588</v>
      </c>
      <c r="BJ17" s="75">
        <f t="shared" si="15"/>
        <v>0</v>
      </c>
      <c r="BK17" s="76">
        <f t="shared" si="16"/>
        <v>10.9903716</v>
      </c>
      <c r="BL17" s="76">
        <f t="shared" si="17"/>
        <v>0</v>
      </c>
      <c r="BM17" s="77">
        <f t="shared" si="18"/>
        <v>10.9903716</v>
      </c>
      <c r="BN17" s="85">
        <v>10.99</v>
      </c>
      <c r="BO17" s="231"/>
      <c r="BP17" s="47"/>
      <c r="BQ17" s="49" t="s">
        <v>133</v>
      </c>
      <c r="BR17" s="49" t="s">
        <v>83</v>
      </c>
      <c r="BS17" s="123" t="s">
        <v>134</v>
      </c>
    </row>
    <row r="18" spans="1:71" s="81" customFormat="1" ht="30" customHeight="1" thickBot="1">
      <c r="A18" s="46"/>
      <c r="B18" s="232"/>
      <c r="C18" s="47"/>
      <c r="D18" s="47" t="s">
        <v>69</v>
      </c>
      <c r="E18" s="49" t="s">
        <v>70</v>
      </c>
      <c r="F18" s="48" t="s">
        <v>145</v>
      </c>
      <c r="G18" s="51" t="s">
        <v>141</v>
      </c>
      <c r="H18" s="51" t="s">
        <v>146</v>
      </c>
      <c r="I18" s="51" t="s">
        <v>147</v>
      </c>
      <c r="J18" s="112" t="s">
        <v>129</v>
      </c>
      <c r="K18" s="112" t="s">
        <v>129</v>
      </c>
      <c r="L18" s="51" t="s">
        <v>148</v>
      </c>
      <c r="M18" s="127" t="s">
        <v>139</v>
      </c>
      <c r="N18" s="47"/>
      <c r="O18" s="47"/>
      <c r="P18" s="55" t="s">
        <v>149</v>
      </c>
      <c r="Q18" s="47"/>
      <c r="R18" s="47" t="s">
        <v>104</v>
      </c>
      <c r="S18" s="128">
        <f>'[1]Serena 12.16'!O30</f>
        <v>2.54</v>
      </c>
      <c r="T18" s="50" t="s">
        <v>80</v>
      </c>
      <c r="U18" s="49"/>
      <c r="V18" s="233"/>
      <c r="W18" s="233"/>
      <c r="X18" s="234"/>
      <c r="Y18" s="129">
        <v>8</v>
      </c>
      <c r="Z18" s="129">
        <v>8</v>
      </c>
      <c r="AA18" s="129">
        <v>11</v>
      </c>
      <c r="AB18" s="58">
        <v>8</v>
      </c>
      <c r="AC18" s="130">
        <v>1</v>
      </c>
      <c r="AD18" s="59">
        <f t="shared" si="37"/>
        <v>7.0399999999999998E-4</v>
      </c>
      <c r="AE18" s="60">
        <v>63</v>
      </c>
      <c r="AF18" s="61">
        <f t="shared" si="38"/>
        <v>89488.636363636368</v>
      </c>
      <c r="AG18" s="62">
        <v>2250</v>
      </c>
      <c r="AH18" s="63">
        <f t="shared" si="39"/>
        <v>2.514285714285714E-2</v>
      </c>
      <c r="AI18" s="131" t="s">
        <v>150</v>
      </c>
      <c r="AJ18" s="118">
        <v>0.5</v>
      </c>
      <c r="AK18" s="63">
        <f t="shared" si="40"/>
        <v>1.27</v>
      </c>
      <c r="AL18" s="63">
        <f t="shared" si="41"/>
        <v>3.8351428571428574</v>
      </c>
      <c r="AM18" s="65">
        <v>0.01</v>
      </c>
      <c r="AN18" s="66">
        <f t="shared" si="42"/>
        <v>5.6500000000000002E-2</v>
      </c>
      <c r="AO18" s="65">
        <v>0.06</v>
      </c>
      <c r="AP18" s="63">
        <f t="shared" si="43"/>
        <v>0.33900000000000002</v>
      </c>
      <c r="AQ18" s="67">
        <v>0</v>
      </c>
      <c r="AR18" s="65">
        <v>0</v>
      </c>
      <c r="AS18" s="63">
        <f t="shared" si="44"/>
        <v>0</v>
      </c>
      <c r="AT18" s="63">
        <f t="shared" si="45"/>
        <v>0.39550000000000002</v>
      </c>
      <c r="AU18" s="63">
        <f t="shared" si="46"/>
        <v>4.2306428571428576</v>
      </c>
      <c r="AV18" s="68">
        <f t="shared" si="47"/>
        <v>0.2512136536030341</v>
      </c>
      <c r="AW18" s="69">
        <v>5.65</v>
      </c>
      <c r="AX18" s="69"/>
      <c r="AY18" s="69"/>
      <c r="AZ18" s="67">
        <v>12.99</v>
      </c>
      <c r="BA18" s="68">
        <f t="shared" si="48"/>
        <v>0.56505003849114699</v>
      </c>
      <c r="BB18" s="119"/>
      <c r="BC18" s="120">
        <f t="shared" ref="BC18:BC22" si="52">SUM(BD18:BF18)</f>
        <v>600</v>
      </c>
      <c r="BD18" s="121"/>
      <c r="BE18" s="121">
        <v>600</v>
      </c>
      <c r="BF18" s="122"/>
      <c r="BG18" s="105">
        <f t="shared" si="49"/>
        <v>2538.3857142857146</v>
      </c>
      <c r="BH18" s="66">
        <f t="shared" si="50"/>
        <v>3390</v>
      </c>
      <c r="BI18" s="84">
        <f t="shared" si="51"/>
        <v>7794</v>
      </c>
      <c r="BJ18" s="75">
        <f t="shared" si="15"/>
        <v>0</v>
      </c>
      <c r="BK18" s="76">
        <f t="shared" si="16"/>
        <v>0</v>
      </c>
      <c r="BL18" s="76">
        <f t="shared" si="17"/>
        <v>0</v>
      </c>
      <c r="BM18" s="77">
        <f t="shared" si="18"/>
        <v>0</v>
      </c>
      <c r="BN18" s="85"/>
      <c r="BO18" s="231"/>
      <c r="BP18" s="47"/>
      <c r="BQ18" s="49" t="s">
        <v>133</v>
      </c>
      <c r="BR18" s="49" t="s">
        <v>83</v>
      </c>
      <c r="BS18" s="123" t="s">
        <v>134</v>
      </c>
    </row>
    <row r="19" spans="1:71" s="81" customFormat="1" ht="30" customHeight="1" thickBot="1">
      <c r="A19" s="46"/>
      <c r="B19" s="232"/>
      <c r="C19" s="47"/>
      <c r="D19" s="47" t="s">
        <v>69</v>
      </c>
      <c r="E19" s="49" t="s">
        <v>70</v>
      </c>
      <c r="F19" s="48" t="s">
        <v>125</v>
      </c>
      <c r="G19" s="51" t="s">
        <v>141</v>
      </c>
      <c r="H19" s="51" t="s">
        <v>151</v>
      </c>
      <c r="I19" s="51" t="s">
        <v>152</v>
      </c>
      <c r="J19" s="112" t="s">
        <v>129</v>
      </c>
      <c r="K19" s="112" t="s">
        <v>129</v>
      </c>
      <c r="L19" s="51" t="s">
        <v>148</v>
      </c>
      <c r="M19" s="127" t="s">
        <v>139</v>
      </c>
      <c r="N19" s="47"/>
      <c r="O19" s="47"/>
      <c r="P19" s="55" t="s">
        <v>153</v>
      </c>
      <c r="Q19" s="47"/>
      <c r="R19" s="47" t="s">
        <v>104</v>
      </c>
      <c r="S19" s="128">
        <f>'[1]Serena 12.16'!O31</f>
        <v>1.97</v>
      </c>
      <c r="T19" s="50" t="s">
        <v>80</v>
      </c>
      <c r="U19" s="49"/>
      <c r="V19" s="233"/>
      <c r="W19" s="233"/>
      <c r="X19" s="234"/>
      <c r="Y19" s="129">
        <v>8</v>
      </c>
      <c r="Z19" s="129">
        <v>8</v>
      </c>
      <c r="AA19" s="129">
        <v>11</v>
      </c>
      <c r="AB19" s="58">
        <v>8</v>
      </c>
      <c r="AC19" s="130">
        <v>1</v>
      </c>
      <c r="AD19" s="59">
        <f t="shared" si="37"/>
        <v>7.0399999999999998E-4</v>
      </c>
      <c r="AE19" s="60">
        <v>63</v>
      </c>
      <c r="AF19" s="61">
        <f t="shared" si="38"/>
        <v>89488.636363636368</v>
      </c>
      <c r="AG19" s="62">
        <v>2250</v>
      </c>
      <c r="AH19" s="63">
        <f t="shared" si="39"/>
        <v>2.514285714285714E-2</v>
      </c>
      <c r="AI19" s="131" t="s">
        <v>150</v>
      </c>
      <c r="AJ19" s="118">
        <v>0.5</v>
      </c>
      <c r="AK19" s="63">
        <f t="shared" si="40"/>
        <v>0.98499999999999999</v>
      </c>
      <c r="AL19" s="63">
        <f t="shared" si="41"/>
        <v>2.980142857142857</v>
      </c>
      <c r="AM19" s="65">
        <v>0.01</v>
      </c>
      <c r="AN19" s="66">
        <f t="shared" si="42"/>
        <v>4.4999999999999998E-2</v>
      </c>
      <c r="AO19" s="65">
        <v>0.06</v>
      </c>
      <c r="AP19" s="63">
        <f t="shared" si="43"/>
        <v>0.27</v>
      </c>
      <c r="AQ19" s="67">
        <v>0</v>
      </c>
      <c r="AR19" s="65">
        <v>0</v>
      </c>
      <c r="AS19" s="63">
        <f t="shared" si="44"/>
        <v>0</v>
      </c>
      <c r="AT19" s="63">
        <f t="shared" si="45"/>
        <v>0.315</v>
      </c>
      <c r="AU19" s="63">
        <f t="shared" si="46"/>
        <v>3.2951428571428569</v>
      </c>
      <c r="AV19" s="68">
        <f t="shared" si="47"/>
        <v>0.26774603174603179</v>
      </c>
      <c r="AW19" s="69">
        <v>4.5</v>
      </c>
      <c r="AX19" s="69"/>
      <c r="AY19" s="69"/>
      <c r="AZ19" s="67">
        <v>9.99</v>
      </c>
      <c r="BA19" s="68">
        <f t="shared" si="48"/>
        <v>0.5495495495495496</v>
      </c>
      <c r="BB19" s="119"/>
      <c r="BC19" s="120">
        <f t="shared" si="52"/>
        <v>600</v>
      </c>
      <c r="BD19" s="121"/>
      <c r="BE19" s="121">
        <v>600</v>
      </c>
      <c r="BF19" s="122"/>
      <c r="BG19" s="105">
        <f t="shared" si="49"/>
        <v>1977.0857142857142</v>
      </c>
      <c r="BH19" s="66">
        <f t="shared" si="50"/>
        <v>2700</v>
      </c>
      <c r="BI19" s="84">
        <f t="shared" si="51"/>
        <v>5994</v>
      </c>
      <c r="BJ19" s="75">
        <f t="shared" si="15"/>
        <v>0</v>
      </c>
      <c r="BK19" s="76">
        <f t="shared" si="16"/>
        <v>0</v>
      </c>
      <c r="BL19" s="76">
        <f t="shared" si="17"/>
        <v>0</v>
      </c>
      <c r="BM19" s="77">
        <f t="shared" si="18"/>
        <v>0</v>
      </c>
      <c r="BN19" s="85"/>
      <c r="BO19" s="231"/>
      <c r="BP19" s="47"/>
      <c r="BQ19" s="49" t="s">
        <v>133</v>
      </c>
      <c r="BR19" s="49" t="s">
        <v>83</v>
      </c>
      <c r="BS19" s="123" t="s">
        <v>134</v>
      </c>
    </row>
    <row r="20" spans="1:71" s="81" customFormat="1" ht="30" customHeight="1" thickBot="1">
      <c r="A20" s="46"/>
      <c r="B20" s="232"/>
      <c r="C20" s="47"/>
      <c r="D20" s="47" t="s">
        <v>69</v>
      </c>
      <c r="E20" s="49" t="s">
        <v>70</v>
      </c>
      <c r="F20" s="48" t="s">
        <v>125</v>
      </c>
      <c r="G20" s="51" t="s">
        <v>141</v>
      </c>
      <c r="H20" s="51" t="s">
        <v>154</v>
      </c>
      <c r="I20" s="51" t="s">
        <v>155</v>
      </c>
      <c r="J20" s="112" t="s">
        <v>129</v>
      </c>
      <c r="K20" s="112" t="s">
        <v>129</v>
      </c>
      <c r="L20" s="51" t="s">
        <v>156</v>
      </c>
      <c r="M20" s="127" t="s">
        <v>139</v>
      </c>
      <c r="N20" s="47"/>
      <c r="O20" s="47"/>
      <c r="P20" s="55" t="s">
        <v>157</v>
      </c>
      <c r="Q20" s="47"/>
      <c r="R20" s="47" t="s">
        <v>104</v>
      </c>
      <c r="S20" s="128">
        <f>'[1]Serena 12.16'!O32</f>
        <v>1.68</v>
      </c>
      <c r="T20" s="50" t="s">
        <v>80</v>
      </c>
      <c r="U20" s="49"/>
      <c r="V20" s="233"/>
      <c r="W20" s="233"/>
      <c r="X20" s="234"/>
      <c r="Y20" s="129">
        <v>12</v>
      </c>
      <c r="Z20" s="129">
        <v>12</v>
      </c>
      <c r="AA20" s="129">
        <v>3</v>
      </c>
      <c r="AB20" s="58">
        <v>8</v>
      </c>
      <c r="AC20" s="130">
        <v>1</v>
      </c>
      <c r="AD20" s="132">
        <f t="shared" si="37"/>
        <v>4.3199999999999998E-4</v>
      </c>
      <c r="AE20" s="60">
        <v>63</v>
      </c>
      <c r="AF20" s="61">
        <f t="shared" si="38"/>
        <v>145833.33333333334</v>
      </c>
      <c r="AG20" s="62">
        <v>2250</v>
      </c>
      <c r="AH20" s="63">
        <f t="shared" si="39"/>
        <v>1.5428571428571427E-2</v>
      </c>
      <c r="AI20" s="131" t="s">
        <v>150</v>
      </c>
      <c r="AJ20" s="118">
        <v>0.5</v>
      </c>
      <c r="AK20" s="63">
        <f t="shared" si="40"/>
        <v>0.84</v>
      </c>
      <c r="AL20" s="63">
        <f t="shared" si="41"/>
        <v>2.5354285714285711</v>
      </c>
      <c r="AM20" s="65">
        <v>0.01</v>
      </c>
      <c r="AN20" s="66">
        <f t="shared" si="42"/>
        <v>3.7499999999999999E-2</v>
      </c>
      <c r="AO20" s="65">
        <v>0.06</v>
      </c>
      <c r="AP20" s="63">
        <f t="shared" si="43"/>
        <v>0.22499999999999998</v>
      </c>
      <c r="AQ20" s="67">
        <v>0</v>
      </c>
      <c r="AR20" s="65">
        <v>0</v>
      </c>
      <c r="AS20" s="63">
        <f t="shared" si="44"/>
        <v>0</v>
      </c>
      <c r="AT20" s="63">
        <f t="shared" si="45"/>
        <v>0.26249999999999996</v>
      </c>
      <c r="AU20" s="63">
        <f t="shared" si="46"/>
        <v>2.7979285714285709</v>
      </c>
      <c r="AV20" s="68">
        <f t="shared" si="47"/>
        <v>0.25388571428571444</v>
      </c>
      <c r="AW20" s="69">
        <v>3.75</v>
      </c>
      <c r="AX20" s="69"/>
      <c r="AY20" s="69"/>
      <c r="AZ20" s="67">
        <v>7.99</v>
      </c>
      <c r="BA20" s="68">
        <f t="shared" si="48"/>
        <v>0.53066332916145187</v>
      </c>
      <c r="BB20" s="119"/>
      <c r="BC20" s="120">
        <f t="shared" si="52"/>
        <v>600</v>
      </c>
      <c r="BD20" s="121"/>
      <c r="BE20" s="121">
        <v>600</v>
      </c>
      <c r="BF20" s="122"/>
      <c r="BG20" s="105">
        <f t="shared" si="49"/>
        <v>1678.7571428571425</v>
      </c>
      <c r="BH20" s="66">
        <f t="shared" si="50"/>
        <v>2250</v>
      </c>
      <c r="BI20" s="84">
        <f t="shared" si="51"/>
        <v>4794</v>
      </c>
      <c r="BJ20" s="75">
        <f t="shared" si="15"/>
        <v>0</v>
      </c>
      <c r="BK20" s="76">
        <f t="shared" si="16"/>
        <v>0</v>
      </c>
      <c r="BL20" s="76">
        <f t="shared" si="17"/>
        <v>0</v>
      </c>
      <c r="BM20" s="77">
        <f t="shared" si="18"/>
        <v>0</v>
      </c>
      <c r="BN20" s="85"/>
      <c r="BO20" s="231"/>
      <c r="BP20" s="47"/>
      <c r="BQ20" s="49" t="s">
        <v>133</v>
      </c>
      <c r="BR20" s="49" t="s">
        <v>83</v>
      </c>
      <c r="BS20" s="123" t="s">
        <v>134</v>
      </c>
    </row>
    <row r="21" spans="1:71" s="81" customFormat="1" ht="30" customHeight="1" thickBot="1">
      <c r="A21" s="46"/>
      <c r="B21" s="232"/>
      <c r="C21" s="47"/>
      <c r="D21" s="47" t="s">
        <v>69</v>
      </c>
      <c r="E21" s="49" t="s">
        <v>70</v>
      </c>
      <c r="F21" s="48" t="s">
        <v>140</v>
      </c>
      <c r="G21" s="51" t="s">
        <v>141</v>
      </c>
      <c r="H21" s="51" t="s">
        <v>158</v>
      </c>
      <c r="I21" s="51" t="s">
        <v>159</v>
      </c>
      <c r="J21" s="112" t="s">
        <v>129</v>
      </c>
      <c r="K21" s="112" t="s">
        <v>129</v>
      </c>
      <c r="L21" s="51" t="s">
        <v>160</v>
      </c>
      <c r="M21" s="127" t="s">
        <v>139</v>
      </c>
      <c r="N21" s="47"/>
      <c r="O21" s="47"/>
      <c r="P21" s="55" t="s">
        <v>161</v>
      </c>
      <c r="Q21" s="47"/>
      <c r="R21" s="47" t="s">
        <v>104</v>
      </c>
      <c r="S21" s="128">
        <f>'[1]Serena 12.16'!O33</f>
        <v>2.84</v>
      </c>
      <c r="T21" s="50" t="s">
        <v>80</v>
      </c>
      <c r="U21" s="47"/>
      <c r="V21" s="233"/>
      <c r="W21" s="233"/>
      <c r="X21" s="234"/>
      <c r="Y21" s="129">
        <v>10</v>
      </c>
      <c r="Z21" s="129">
        <v>10</v>
      </c>
      <c r="AA21" s="129">
        <v>11</v>
      </c>
      <c r="AB21" s="58">
        <v>8</v>
      </c>
      <c r="AC21" s="130">
        <v>1</v>
      </c>
      <c r="AD21" s="59">
        <f t="shared" si="37"/>
        <v>1.1000000000000001E-3</v>
      </c>
      <c r="AE21" s="60">
        <v>63</v>
      </c>
      <c r="AF21" s="61">
        <f t="shared" si="38"/>
        <v>57272.727272727272</v>
      </c>
      <c r="AG21" s="62">
        <v>2250</v>
      </c>
      <c r="AH21" s="63">
        <f t="shared" si="39"/>
        <v>3.9285714285714285E-2</v>
      </c>
      <c r="AI21" s="131" t="s">
        <v>150</v>
      </c>
      <c r="AJ21" s="118">
        <v>0.5</v>
      </c>
      <c r="AK21" s="63">
        <f t="shared" si="40"/>
        <v>1.42</v>
      </c>
      <c r="AL21" s="63">
        <f t="shared" si="41"/>
        <v>4.2992857142857144</v>
      </c>
      <c r="AM21" s="65">
        <v>0.01</v>
      </c>
      <c r="AN21" s="66">
        <f t="shared" si="42"/>
        <v>6.25E-2</v>
      </c>
      <c r="AO21" s="65">
        <v>0.06</v>
      </c>
      <c r="AP21" s="63">
        <f t="shared" si="43"/>
        <v>0.375</v>
      </c>
      <c r="AQ21" s="67">
        <v>0</v>
      </c>
      <c r="AR21" s="65">
        <v>0</v>
      </c>
      <c r="AS21" s="63">
        <f t="shared" si="44"/>
        <v>0</v>
      </c>
      <c r="AT21" s="63">
        <f t="shared" si="45"/>
        <v>0.4375</v>
      </c>
      <c r="AU21" s="63">
        <f t="shared" si="46"/>
        <v>4.7367857142857144</v>
      </c>
      <c r="AV21" s="64">
        <f t="shared" si="47"/>
        <v>0.2421142857142857</v>
      </c>
      <c r="AW21" s="69">
        <v>6.25</v>
      </c>
      <c r="AX21" s="69"/>
      <c r="AY21" s="69"/>
      <c r="AZ21" s="67">
        <v>14.99</v>
      </c>
      <c r="BA21" s="64">
        <f t="shared" si="48"/>
        <v>0.58305537024683118</v>
      </c>
      <c r="BB21" s="119"/>
      <c r="BC21" s="120">
        <f t="shared" si="52"/>
        <v>600</v>
      </c>
      <c r="BD21" s="121"/>
      <c r="BE21" s="121">
        <v>600</v>
      </c>
      <c r="BF21" s="122"/>
      <c r="BG21" s="105">
        <f t="shared" si="49"/>
        <v>2842.0714285714284</v>
      </c>
      <c r="BH21" s="66">
        <f t="shared" si="50"/>
        <v>3750</v>
      </c>
      <c r="BI21" s="84">
        <f t="shared" si="51"/>
        <v>8994</v>
      </c>
      <c r="BJ21" s="75">
        <f t="shared" si="15"/>
        <v>0</v>
      </c>
      <c r="BK21" s="76">
        <f t="shared" si="16"/>
        <v>0</v>
      </c>
      <c r="BL21" s="76">
        <f t="shared" si="17"/>
        <v>0</v>
      </c>
      <c r="BM21" s="77">
        <f t="shared" si="18"/>
        <v>0</v>
      </c>
      <c r="BN21" s="85"/>
      <c r="BO21" s="231"/>
      <c r="BP21" s="47"/>
      <c r="BQ21" s="49" t="s">
        <v>133</v>
      </c>
      <c r="BR21" s="49" t="s">
        <v>83</v>
      </c>
      <c r="BS21" s="123" t="s">
        <v>134</v>
      </c>
    </row>
    <row r="22" spans="1:71" s="81" customFormat="1" ht="30" customHeight="1" thickBot="1">
      <c r="A22" s="46"/>
      <c r="B22" s="232"/>
      <c r="C22" s="47"/>
      <c r="D22" s="47" t="s">
        <v>69</v>
      </c>
      <c r="E22" s="49" t="s">
        <v>70</v>
      </c>
      <c r="F22" s="48" t="s">
        <v>140</v>
      </c>
      <c r="G22" s="51" t="s">
        <v>141</v>
      </c>
      <c r="H22" s="51" t="s">
        <v>162</v>
      </c>
      <c r="I22" s="51" t="s">
        <v>163</v>
      </c>
      <c r="J22" s="112" t="s">
        <v>129</v>
      </c>
      <c r="K22" s="112" t="s">
        <v>129</v>
      </c>
      <c r="L22" s="51" t="s">
        <v>164</v>
      </c>
      <c r="M22" s="127" t="s">
        <v>139</v>
      </c>
      <c r="N22" s="47"/>
      <c r="O22" s="47"/>
      <c r="P22" s="55" t="s">
        <v>165</v>
      </c>
      <c r="Q22" s="47"/>
      <c r="R22" s="47" t="s">
        <v>104</v>
      </c>
      <c r="S22" s="128">
        <f>'[1]Serena 12.16'!O34</f>
        <v>3.28</v>
      </c>
      <c r="T22" s="50" t="s">
        <v>80</v>
      </c>
      <c r="U22" s="47"/>
      <c r="V22" s="233"/>
      <c r="W22" s="233"/>
      <c r="X22" s="234"/>
      <c r="Y22" s="129">
        <v>27</v>
      </c>
      <c r="Z22" s="129">
        <v>15</v>
      </c>
      <c r="AA22" s="129">
        <v>2</v>
      </c>
      <c r="AB22" s="58">
        <v>8</v>
      </c>
      <c r="AC22" s="130">
        <v>1</v>
      </c>
      <c r="AD22" s="59">
        <f t="shared" si="37"/>
        <v>8.0999999999999996E-4</v>
      </c>
      <c r="AE22" s="60">
        <v>63</v>
      </c>
      <c r="AF22" s="61">
        <f t="shared" si="38"/>
        <v>77777.777777777781</v>
      </c>
      <c r="AG22" s="62">
        <v>2250</v>
      </c>
      <c r="AH22" s="63">
        <f t="shared" si="39"/>
        <v>2.8928571428571428E-2</v>
      </c>
      <c r="AI22" s="133" t="s">
        <v>166</v>
      </c>
      <c r="AJ22" s="118">
        <v>0.313</v>
      </c>
      <c r="AK22" s="63">
        <f t="shared" si="40"/>
        <v>1.02664</v>
      </c>
      <c r="AL22" s="63">
        <f t="shared" si="41"/>
        <v>4.3355685714285714</v>
      </c>
      <c r="AM22" s="65">
        <v>0.01</v>
      </c>
      <c r="AN22" s="66">
        <f t="shared" si="42"/>
        <v>6.5000000000000002E-2</v>
      </c>
      <c r="AO22" s="65">
        <v>0.06</v>
      </c>
      <c r="AP22" s="63">
        <f t="shared" si="43"/>
        <v>0.39</v>
      </c>
      <c r="AQ22" s="67">
        <v>0</v>
      </c>
      <c r="AR22" s="65">
        <v>0</v>
      </c>
      <c r="AS22" s="63">
        <f t="shared" si="44"/>
        <v>0</v>
      </c>
      <c r="AT22" s="63">
        <f t="shared" si="45"/>
        <v>0.45500000000000002</v>
      </c>
      <c r="AU22" s="63">
        <f t="shared" si="46"/>
        <v>4.7905685714285715</v>
      </c>
      <c r="AV22" s="134">
        <f t="shared" si="47"/>
        <v>0.26298945054945055</v>
      </c>
      <c r="AW22" s="69">
        <v>6.5</v>
      </c>
      <c r="AX22" s="69"/>
      <c r="AY22" s="69"/>
      <c r="AZ22" s="67">
        <v>14.99</v>
      </c>
      <c r="BA22" s="134">
        <f t="shared" si="48"/>
        <v>0.56637758505670444</v>
      </c>
      <c r="BB22" s="119"/>
      <c r="BC22" s="120">
        <f t="shared" si="52"/>
        <v>600</v>
      </c>
      <c r="BD22" s="121"/>
      <c r="BE22" s="121">
        <v>600</v>
      </c>
      <c r="BF22" s="122"/>
      <c r="BG22" s="105">
        <f t="shared" si="49"/>
        <v>2874.341142857143</v>
      </c>
      <c r="BH22" s="66">
        <f t="shared" si="50"/>
        <v>3900</v>
      </c>
      <c r="BI22" s="84">
        <f t="shared" si="51"/>
        <v>8994</v>
      </c>
      <c r="BJ22" s="75">
        <f t="shared" si="15"/>
        <v>0</v>
      </c>
      <c r="BK22" s="76">
        <f t="shared" si="16"/>
        <v>0</v>
      </c>
      <c r="BL22" s="76">
        <f t="shared" si="17"/>
        <v>0</v>
      </c>
      <c r="BM22" s="77">
        <f t="shared" si="18"/>
        <v>0</v>
      </c>
      <c r="BN22" s="85"/>
      <c r="BO22" s="231"/>
      <c r="BP22" s="47"/>
      <c r="BQ22" s="49" t="s">
        <v>133</v>
      </c>
      <c r="BR22" s="49" t="s">
        <v>83</v>
      </c>
      <c r="BS22" s="123" t="s">
        <v>134</v>
      </c>
    </row>
    <row r="23" spans="1:71" s="81" customFormat="1" ht="129" customHeight="1" thickBot="1">
      <c r="A23" s="46"/>
      <c r="B23" s="47"/>
      <c r="C23" s="47"/>
      <c r="D23" s="110" t="s">
        <v>69</v>
      </c>
      <c r="E23" s="49" t="s">
        <v>70</v>
      </c>
      <c r="F23" s="50" t="s">
        <v>167</v>
      </c>
      <c r="G23" s="47" t="s">
        <v>168</v>
      </c>
      <c r="H23" s="135" t="s">
        <v>169</v>
      </c>
      <c r="I23" s="230" t="s">
        <v>299</v>
      </c>
      <c r="J23" s="136" t="s">
        <v>170</v>
      </c>
      <c r="K23" s="136" t="s">
        <v>170</v>
      </c>
      <c r="L23" s="137" t="s">
        <v>171</v>
      </c>
      <c r="M23" s="47"/>
      <c r="N23" s="47"/>
      <c r="O23" s="47"/>
      <c r="P23" s="55" t="s">
        <v>172</v>
      </c>
      <c r="Q23" s="47"/>
      <c r="R23" s="47"/>
      <c r="S23" s="128">
        <f>'[2]Serena 12.22'!T33</f>
        <v>4.46</v>
      </c>
      <c r="T23" s="50" t="s">
        <v>80</v>
      </c>
      <c r="U23" s="49"/>
      <c r="V23" s="138">
        <v>36.5</v>
      </c>
      <c r="W23" s="138">
        <v>33</v>
      </c>
      <c r="X23" s="138">
        <v>50</v>
      </c>
      <c r="Y23" s="138">
        <v>45</v>
      </c>
      <c r="Z23" s="138">
        <v>40.5</v>
      </c>
      <c r="AA23" s="138">
        <v>50.5</v>
      </c>
      <c r="AB23" s="58">
        <v>8</v>
      </c>
      <c r="AC23" s="139">
        <v>4</v>
      </c>
      <c r="AD23" s="59">
        <f t="shared" ref="AD23:AD41" si="53">IF(AC23="","",AC23*Z23*AA23/1000000)</f>
        <v>8.1810000000000008E-3</v>
      </c>
      <c r="AE23" s="60">
        <v>63</v>
      </c>
      <c r="AF23" s="61">
        <f t="shared" ref="AF23:AF59" si="54">IF(AC23="","",AE23/AD23*AC23)</f>
        <v>30803.0803080308</v>
      </c>
      <c r="AG23" s="62">
        <v>2250</v>
      </c>
      <c r="AH23" s="74">
        <f t="shared" ref="AH23:AH59" si="55">IF(ISERROR(AG23/AF23),"",AG23/AF23)</f>
        <v>7.3044642857142864E-2</v>
      </c>
      <c r="AI23" s="140" t="s">
        <v>173</v>
      </c>
      <c r="AJ23" s="141">
        <v>0.45</v>
      </c>
      <c r="AK23" s="66">
        <f t="shared" ref="AK23:AK59" si="56">IF(ISERROR(S23*AJ23),"",S23*AJ23)</f>
        <v>2.0070000000000001</v>
      </c>
      <c r="AL23" s="66">
        <f t="shared" ref="AL23:AL59" si="57">IF(ISERROR(S23+AH23+AK23),"",S23+AH23+AK23)</f>
        <v>6.5400446428571435</v>
      </c>
      <c r="AM23" s="65">
        <v>0.01</v>
      </c>
      <c r="AN23" s="66">
        <f t="shared" ref="AN23:AN59" si="58">IF(ISERROR(AW23*AM23),"",AW23*AM23)</f>
        <v>0.11</v>
      </c>
      <c r="AO23" s="65">
        <v>0.06</v>
      </c>
      <c r="AP23" s="66">
        <f t="shared" ref="AP23:AP59" si="59">IF(ISERROR(AW23*AO23),"",AW23*AO23)</f>
        <v>0.65999999999999992</v>
      </c>
      <c r="AQ23" s="67">
        <v>0</v>
      </c>
      <c r="AR23" s="65">
        <v>0</v>
      </c>
      <c r="AS23" s="101">
        <f t="shared" ref="AS23:AS59" si="60">IF(ISERROR(AW23*AR23),"",AW23*AR23)</f>
        <v>0</v>
      </c>
      <c r="AT23" s="66">
        <f t="shared" ref="AT23:AT59" si="61">IF(ISERROR(AN23+AP23+AS23),"",AN23+AP23+AS23)</f>
        <v>0.76999999999999991</v>
      </c>
      <c r="AU23" s="66">
        <f t="shared" ref="AU23:AU59" si="62">IF(ISERROR(AL23+AT23),"",AL23+AT23)</f>
        <v>7.3100446428571431</v>
      </c>
      <c r="AV23" s="102">
        <f t="shared" ref="AV23:AV38" si="63">IF(ISERROR((AW23-AU23)/AW23),"",(AW23-AU23)/AW23)</f>
        <v>0.33545048701298702</v>
      </c>
      <c r="AW23" s="142">
        <v>11</v>
      </c>
      <c r="AX23" s="142"/>
      <c r="AY23" s="142"/>
      <c r="AZ23" s="103">
        <v>21.99</v>
      </c>
      <c r="BA23" s="104">
        <f t="shared" ref="BA23:BA59" si="64">IF(ISERROR((AZ23-AW23)/AZ23),"",(AZ23-AW23)/AZ23)</f>
        <v>0.49977262391996358</v>
      </c>
      <c r="BB23" s="83"/>
      <c r="BC23" s="143">
        <f>SUM(BD23:BF23)</f>
        <v>1000</v>
      </c>
      <c r="BD23" s="144">
        <v>1000</v>
      </c>
      <c r="BE23" s="144"/>
      <c r="BF23" s="145"/>
      <c r="BG23" s="105">
        <f t="shared" ref="BG23:BG38" si="65">IF(ISERROR(AU23*BC23),"",AU23*BC23)</f>
        <v>7310.0446428571431</v>
      </c>
      <c r="BH23" s="66">
        <f t="shared" ref="BH23:BH38" si="66">IF(ISERROR(AW23*BC23),"",AW23*BC23)</f>
        <v>11000</v>
      </c>
      <c r="BI23" s="84">
        <f t="shared" ref="BI23:BI37" si="67">IF(ISERROR(AZ23*BC23),"",AZ23*BC23)</f>
        <v>21990</v>
      </c>
      <c r="BJ23" s="75">
        <f t="shared" si="15"/>
        <v>15.05625</v>
      </c>
      <c r="BK23" s="76">
        <f t="shared" si="16"/>
        <v>0</v>
      </c>
      <c r="BL23" s="76">
        <f t="shared" si="17"/>
        <v>0</v>
      </c>
      <c r="BM23" s="77">
        <f t="shared" si="18"/>
        <v>15.05625</v>
      </c>
      <c r="BN23" s="85">
        <v>15.06</v>
      </c>
      <c r="BO23" s="231"/>
      <c r="BP23" s="89"/>
      <c r="BQ23" s="106" t="s">
        <v>133</v>
      </c>
      <c r="BR23" s="106" t="s">
        <v>83</v>
      </c>
      <c r="BS23" s="80" t="s">
        <v>174</v>
      </c>
    </row>
    <row r="24" spans="1:71" s="81" customFormat="1" ht="129" customHeight="1" thickBot="1">
      <c r="A24" s="46"/>
      <c r="B24" s="47"/>
      <c r="C24" s="47"/>
      <c r="D24" s="110" t="s">
        <v>69</v>
      </c>
      <c r="E24" s="49" t="s">
        <v>70</v>
      </c>
      <c r="F24" s="50" t="s">
        <v>167</v>
      </c>
      <c r="G24" s="47" t="s">
        <v>175</v>
      </c>
      <c r="H24" s="135" t="s">
        <v>176</v>
      </c>
      <c r="I24" s="230" t="s">
        <v>300</v>
      </c>
      <c r="J24" s="136" t="s">
        <v>170</v>
      </c>
      <c r="K24" s="136" t="s">
        <v>170</v>
      </c>
      <c r="L24" s="137" t="s">
        <v>171</v>
      </c>
      <c r="M24" s="47"/>
      <c r="N24" s="47"/>
      <c r="O24" s="47"/>
      <c r="P24" s="55" t="s">
        <v>177</v>
      </c>
      <c r="Q24" s="47"/>
      <c r="R24" s="47"/>
      <c r="S24" s="128">
        <f>'[2]Serena 12.22'!T34</f>
        <v>4.46</v>
      </c>
      <c r="T24" s="50" t="s">
        <v>80</v>
      </c>
      <c r="U24" s="49"/>
      <c r="V24" s="138">
        <v>36.5</v>
      </c>
      <c r="W24" s="138">
        <v>33</v>
      </c>
      <c r="X24" s="138">
        <v>50</v>
      </c>
      <c r="Y24" s="138">
        <v>45</v>
      </c>
      <c r="Z24" s="138">
        <v>40.5</v>
      </c>
      <c r="AA24" s="138">
        <v>50.5</v>
      </c>
      <c r="AB24" s="58">
        <v>8</v>
      </c>
      <c r="AC24" s="139">
        <v>4</v>
      </c>
      <c r="AD24" s="59">
        <f t="shared" si="53"/>
        <v>8.1810000000000008E-3</v>
      </c>
      <c r="AE24" s="60">
        <v>63</v>
      </c>
      <c r="AF24" s="61">
        <f t="shared" si="54"/>
        <v>30803.0803080308</v>
      </c>
      <c r="AG24" s="62">
        <v>2250</v>
      </c>
      <c r="AH24" s="74">
        <f t="shared" si="55"/>
        <v>7.3044642857142864E-2</v>
      </c>
      <c r="AI24" s="140" t="s">
        <v>173</v>
      </c>
      <c r="AJ24" s="141">
        <v>0.45</v>
      </c>
      <c r="AK24" s="66">
        <f t="shared" si="56"/>
        <v>2.0070000000000001</v>
      </c>
      <c r="AL24" s="66">
        <f t="shared" si="57"/>
        <v>6.5400446428571435</v>
      </c>
      <c r="AM24" s="65">
        <v>0.01</v>
      </c>
      <c r="AN24" s="66">
        <f t="shared" si="58"/>
        <v>0.11</v>
      </c>
      <c r="AO24" s="65">
        <v>0.06</v>
      </c>
      <c r="AP24" s="66">
        <f t="shared" si="59"/>
        <v>0.65999999999999992</v>
      </c>
      <c r="AQ24" s="67">
        <v>0</v>
      </c>
      <c r="AR24" s="65">
        <v>0</v>
      </c>
      <c r="AS24" s="101">
        <f t="shared" si="60"/>
        <v>0</v>
      </c>
      <c r="AT24" s="66">
        <f t="shared" si="61"/>
        <v>0.76999999999999991</v>
      </c>
      <c r="AU24" s="66">
        <f t="shared" si="62"/>
        <v>7.3100446428571431</v>
      </c>
      <c r="AV24" s="102">
        <f t="shared" si="63"/>
        <v>0.33545048701298702</v>
      </c>
      <c r="AW24" s="142">
        <v>11</v>
      </c>
      <c r="AX24" s="142"/>
      <c r="AY24" s="142"/>
      <c r="AZ24" s="103">
        <v>21.99</v>
      </c>
      <c r="BA24" s="104">
        <f t="shared" si="64"/>
        <v>0.49977262391996358</v>
      </c>
      <c r="BB24" s="83"/>
      <c r="BC24" s="143">
        <f t="shared" ref="BC24:BC25" si="68">SUM(BD24:BF24)</f>
        <v>1000</v>
      </c>
      <c r="BD24" s="144">
        <v>1000</v>
      </c>
      <c r="BE24" s="144"/>
      <c r="BF24" s="145"/>
      <c r="BG24" s="105">
        <f t="shared" si="65"/>
        <v>7310.0446428571431</v>
      </c>
      <c r="BH24" s="66">
        <f t="shared" si="66"/>
        <v>11000</v>
      </c>
      <c r="BI24" s="84">
        <f t="shared" si="67"/>
        <v>21990</v>
      </c>
      <c r="BJ24" s="75">
        <f t="shared" si="15"/>
        <v>15.05625</v>
      </c>
      <c r="BK24" s="76">
        <f t="shared" si="16"/>
        <v>0</v>
      </c>
      <c r="BL24" s="76">
        <f t="shared" si="17"/>
        <v>0</v>
      </c>
      <c r="BM24" s="77">
        <f t="shared" si="18"/>
        <v>15.05625</v>
      </c>
      <c r="BN24" s="85">
        <v>15.06</v>
      </c>
      <c r="BO24" s="231"/>
      <c r="BP24" s="89"/>
      <c r="BQ24" s="106" t="s">
        <v>133</v>
      </c>
      <c r="BR24" s="106" t="s">
        <v>83</v>
      </c>
      <c r="BS24" s="80" t="s">
        <v>174</v>
      </c>
    </row>
    <row r="25" spans="1:71" s="81" customFormat="1" ht="129" customHeight="1" thickBot="1">
      <c r="A25" s="46"/>
      <c r="B25" s="47"/>
      <c r="C25" s="47"/>
      <c r="D25" s="110" t="s">
        <v>69</v>
      </c>
      <c r="E25" s="49" t="s">
        <v>70</v>
      </c>
      <c r="F25" s="50" t="s">
        <v>167</v>
      </c>
      <c r="G25" s="47" t="s">
        <v>178</v>
      </c>
      <c r="H25" s="135" t="s">
        <v>176</v>
      </c>
      <c r="I25" s="230" t="s">
        <v>300</v>
      </c>
      <c r="J25" s="136" t="s">
        <v>170</v>
      </c>
      <c r="K25" s="136" t="s">
        <v>170</v>
      </c>
      <c r="L25" s="137" t="s">
        <v>171</v>
      </c>
      <c r="M25" s="47"/>
      <c r="N25" s="47"/>
      <c r="O25" s="47"/>
      <c r="P25" s="55" t="s">
        <v>179</v>
      </c>
      <c r="Q25" s="47"/>
      <c r="R25" s="47"/>
      <c r="S25" s="128">
        <f>'[2]Serena 12.22'!T35</f>
        <v>4.46</v>
      </c>
      <c r="T25" s="50" t="s">
        <v>80</v>
      </c>
      <c r="U25" s="49"/>
      <c r="V25" s="138">
        <v>36.5</v>
      </c>
      <c r="W25" s="138">
        <v>33</v>
      </c>
      <c r="X25" s="138">
        <v>50</v>
      </c>
      <c r="Y25" s="138">
        <v>45</v>
      </c>
      <c r="Z25" s="138">
        <v>40.5</v>
      </c>
      <c r="AA25" s="138">
        <v>50.5</v>
      </c>
      <c r="AB25" s="58">
        <v>8</v>
      </c>
      <c r="AC25" s="139">
        <v>4</v>
      </c>
      <c r="AD25" s="59">
        <f t="shared" si="53"/>
        <v>8.1810000000000008E-3</v>
      </c>
      <c r="AE25" s="60">
        <v>63</v>
      </c>
      <c r="AF25" s="61">
        <f t="shared" si="54"/>
        <v>30803.0803080308</v>
      </c>
      <c r="AG25" s="62">
        <v>2250</v>
      </c>
      <c r="AH25" s="74">
        <f t="shared" si="55"/>
        <v>7.3044642857142864E-2</v>
      </c>
      <c r="AI25" s="140" t="s">
        <v>173</v>
      </c>
      <c r="AJ25" s="141">
        <v>0.45</v>
      </c>
      <c r="AK25" s="66">
        <f t="shared" si="56"/>
        <v>2.0070000000000001</v>
      </c>
      <c r="AL25" s="66">
        <f t="shared" si="57"/>
        <v>6.5400446428571435</v>
      </c>
      <c r="AM25" s="65">
        <v>0.01</v>
      </c>
      <c r="AN25" s="66">
        <f t="shared" si="58"/>
        <v>0.11</v>
      </c>
      <c r="AO25" s="65">
        <v>0.06</v>
      </c>
      <c r="AP25" s="66">
        <f t="shared" si="59"/>
        <v>0.65999999999999992</v>
      </c>
      <c r="AQ25" s="67">
        <v>0</v>
      </c>
      <c r="AR25" s="65">
        <v>0</v>
      </c>
      <c r="AS25" s="101">
        <f t="shared" si="60"/>
        <v>0</v>
      </c>
      <c r="AT25" s="66">
        <f t="shared" si="61"/>
        <v>0.76999999999999991</v>
      </c>
      <c r="AU25" s="66">
        <f t="shared" si="62"/>
        <v>7.3100446428571431</v>
      </c>
      <c r="AV25" s="102">
        <f t="shared" si="63"/>
        <v>0.33545048701298702</v>
      </c>
      <c r="AW25" s="142">
        <v>11</v>
      </c>
      <c r="AX25" s="142"/>
      <c r="AY25" s="142"/>
      <c r="AZ25" s="103">
        <v>21.99</v>
      </c>
      <c r="BA25" s="104">
        <f t="shared" si="64"/>
        <v>0.49977262391996358</v>
      </c>
      <c r="BB25" s="83"/>
      <c r="BC25" s="143">
        <f t="shared" si="68"/>
        <v>1000</v>
      </c>
      <c r="BD25" s="144">
        <v>1000</v>
      </c>
      <c r="BE25" s="144"/>
      <c r="BF25" s="145"/>
      <c r="BG25" s="105">
        <f t="shared" si="65"/>
        <v>7310.0446428571431</v>
      </c>
      <c r="BH25" s="66">
        <f t="shared" si="66"/>
        <v>11000</v>
      </c>
      <c r="BI25" s="84">
        <f t="shared" si="67"/>
        <v>21990</v>
      </c>
      <c r="BJ25" s="75">
        <f t="shared" si="15"/>
        <v>15.05625</v>
      </c>
      <c r="BK25" s="76">
        <f t="shared" si="16"/>
        <v>0</v>
      </c>
      <c r="BL25" s="76">
        <f t="shared" si="17"/>
        <v>0</v>
      </c>
      <c r="BM25" s="77">
        <f t="shared" si="18"/>
        <v>15.05625</v>
      </c>
      <c r="BN25" s="85">
        <v>15.06</v>
      </c>
      <c r="BO25" s="231"/>
      <c r="BP25" s="89"/>
      <c r="BQ25" s="106" t="s">
        <v>133</v>
      </c>
      <c r="BR25" s="106" t="s">
        <v>83</v>
      </c>
      <c r="BS25" s="80" t="s">
        <v>174</v>
      </c>
    </row>
    <row r="26" spans="1:71" s="81" customFormat="1" ht="129" customHeight="1" thickBot="1">
      <c r="A26" s="46"/>
      <c r="B26" s="47"/>
      <c r="C26" s="47"/>
      <c r="D26" s="110" t="s">
        <v>69</v>
      </c>
      <c r="E26" s="49" t="s">
        <v>70</v>
      </c>
      <c r="F26" s="50" t="s">
        <v>167</v>
      </c>
      <c r="G26" s="47" t="s">
        <v>180</v>
      </c>
      <c r="H26" s="92" t="s">
        <v>181</v>
      </c>
      <c r="I26" s="92" t="s">
        <v>301</v>
      </c>
      <c r="J26" s="146" t="s">
        <v>182</v>
      </c>
      <c r="K26" s="146" t="s">
        <v>182</v>
      </c>
      <c r="L26" s="92" t="s">
        <v>183</v>
      </c>
      <c r="M26" s="47"/>
      <c r="N26" s="47"/>
      <c r="O26" s="47"/>
      <c r="P26" s="55" t="s">
        <v>184</v>
      </c>
      <c r="Q26" s="47"/>
      <c r="R26" s="47"/>
      <c r="S26" s="128">
        <f>'[2]Serena 12.22'!T36</f>
        <v>3.31</v>
      </c>
      <c r="T26" s="50" t="s">
        <v>80</v>
      </c>
      <c r="U26" s="49"/>
      <c r="V26" s="147">
        <v>62</v>
      </c>
      <c r="W26" s="147">
        <v>23</v>
      </c>
      <c r="X26" s="147">
        <v>40</v>
      </c>
      <c r="Y26" s="147">
        <v>62</v>
      </c>
      <c r="Z26" s="147">
        <v>23</v>
      </c>
      <c r="AA26" s="147">
        <v>40</v>
      </c>
      <c r="AB26" s="58">
        <v>8</v>
      </c>
      <c r="AC26" s="148">
        <v>6</v>
      </c>
      <c r="AD26" s="59">
        <f t="shared" si="53"/>
        <v>5.5199999999999997E-3</v>
      </c>
      <c r="AE26" s="60">
        <v>63</v>
      </c>
      <c r="AF26" s="61">
        <f t="shared" si="54"/>
        <v>68478.260869565216</v>
      </c>
      <c r="AG26" s="62">
        <v>2250</v>
      </c>
      <c r="AH26" s="74">
        <f t="shared" si="55"/>
        <v>3.2857142857142856E-2</v>
      </c>
      <c r="AI26" s="140" t="s">
        <v>173</v>
      </c>
      <c r="AJ26" s="141">
        <v>0.45</v>
      </c>
      <c r="AK26" s="66">
        <f t="shared" si="56"/>
        <v>1.4895</v>
      </c>
      <c r="AL26" s="66">
        <f t="shared" si="57"/>
        <v>4.832357142857143</v>
      </c>
      <c r="AM26" s="65">
        <v>0.01</v>
      </c>
      <c r="AN26" s="66">
        <f t="shared" si="58"/>
        <v>8.3500000000000005E-2</v>
      </c>
      <c r="AO26" s="65">
        <v>0.06</v>
      </c>
      <c r="AP26" s="66">
        <f t="shared" si="59"/>
        <v>0.501</v>
      </c>
      <c r="AQ26" s="67">
        <v>0</v>
      </c>
      <c r="AR26" s="65">
        <v>0</v>
      </c>
      <c r="AS26" s="101">
        <f t="shared" si="60"/>
        <v>0</v>
      </c>
      <c r="AT26" s="66">
        <f t="shared" si="61"/>
        <v>0.58450000000000002</v>
      </c>
      <c r="AU26" s="66">
        <f t="shared" si="62"/>
        <v>5.4168571428571433</v>
      </c>
      <c r="AV26" s="102">
        <f t="shared" si="63"/>
        <v>0.35127459366980318</v>
      </c>
      <c r="AW26" s="142">
        <v>8.35</v>
      </c>
      <c r="AX26" s="142"/>
      <c r="AY26" s="142"/>
      <c r="AZ26" s="103">
        <v>16.989999999999998</v>
      </c>
      <c r="BA26" s="104">
        <f t="shared" si="64"/>
        <v>0.50853443201883464</v>
      </c>
      <c r="BB26" s="83"/>
      <c r="BC26" s="149">
        <f>SUM(BD26:BF26)</f>
        <v>1000</v>
      </c>
      <c r="BD26" s="150">
        <v>1000</v>
      </c>
      <c r="BE26" s="150"/>
      <c r="BF26" s="151"/>
      <c r="BG26" s="105">
        <f t="shared" si="65"/>
        <v>5416.8571428571431</v>
      </c>
      <c r="BH26" s="66">
        <f t="shared" si="66"/>
        <v>8350</v>
      </c>
      <c r="BI26" s="84">
        <f t="shared" si="67"/>
        <v>16990</v>
      </c>
      <c r="BJ26" s="75">
        <f t="shared" si="15"/>
        <v>9.5066666666666659</v>
      </c>
      <c r="BK26" s="76">
        <f t="shared" si="16"/>
        <v>0</v>
      </c>
      <c r="BL26" s="76">
        <f t="shared" si="17"/>
        <v>0</v>
      </c>
      <c r="BM26" s="77">
        <f t="shared" si="18"/>
        <v>9.5066666666666659</v>
      </c>
      <c r="BN26" s="85">
        <v>9.51</v>
      </c>
      <c r="BO26" s="231"/>
      <c r="BP26" s="89"/>
      <c r="BQ26" s="106" t="s">
        <v>106</v>
      </c>
      <c r="BR26" s="106" t="s">
        <v>83</v>
      </c>
      <c r="BS26" s="107" t="s">
        <v>174</v>
      </c>
    </row>
    <row r="27" spans="1:71" s="81" customFormat="1" ht="129" customHeight="1" thickBot="1">
      <c r="A27" s="46"/>
      <c r="B27" s="47"/>
      <c r="C27" s="47"/>
      <c r="D27" s="110" t="s">
        <v>69</v>
      </c>
      <c r="E27" s="49" t="s">
        <v>70</v>
      </c>
      <c r="F27" s="50" t="s">
        <v>167</v>
      </c>
      <c r="G27" s="47" t="s">
        <v>185</v>
      </c>
      <c r="H27" s="92" t="s">
        <v>186</v>
      </c>
      <c r="I27" s="92" t="s">
        <v>301</v>
      </c>
      <c r="J27" s="146" t="s">
        <v>182</v>
      </c>
      <c r="K27" s="146" t="s">
        <v>182</v>
      </c>
      <c r="L27" s="92" t="s">
        <v>183</v>
      </c>
      <c r="M27" s="47"/>
      <c r="N27" s="47"/>
      <c r="O27" s="47"/>
      <c r="P27" s="55" t="s">
        <v>187</v>
      </c>
      <c r="Q27" s="47"/>
      <c r="R27" s="47"/>
      <c r="S27" s="128">
        <f>'[2]Serena 12.22'!T37</f>
        <v>3.31</v>
      </c>
      <c r="T27" s="50" t="s">
        <v>80</v>
      </c>
      <c r="U27" s="49"/>
      <c r="V27" s="147">
        <v>62</v>
      </c>
      <c r="W27" s="147">
        <v>23</v>
      </c>
      <c r="X27" s="147">
        <v>40</v>
      </c>
      <c r="Y27" s="147">
        <v>62</v>
      </c>
      <c r="Z27" s="147">
        <v>23</v>
      </c>
      <c r="AA27" s="147">
        <v>40</v>
      </c>
      <c r="AB27" s="58">
        <v>8</v>
      </c>
      <c r="AC27" s="148">
        <v>6</v>
      </c>
      <c r="AD27" s="59">
        <f t="shared" si="53"/>
        <v>5.5199999999999997E-3</v>
      </c>
      <c r="AE27" s="60">
        <v>63</v>
      </c>
      <c r="AF27" s="61">
        <f t="shared" si="54"/>
        <v>68478.260869565216</v>
      </c>
      <c r="AG27" s="62">
        <v>2250</v>
      </c>
      <c r="AH27" s="74">
        <f t="shared" si="55"/>
        <v>3.2857142857142856E-2</v>
      </c>
      <c r="AI27" s="140" t="s">
        <v>173</v>
      </c>
      <c r="AJ27" s="141">
        <v>0.45</v>
      </c>
      <c r="AK27" s="66">
        <f t="shared" si="56"/>
        <v>1.4895</v>
      </c>
      <c r="AL27" s="66">
        <f t="shared" si="57"/>
        <v>4.832357142857143</v>
      </c>
      <c r="AM27" s="65">
        <v>0.01</v>
      </c>
      <c r="AN27" s="66">
        <f t="shared" si="58"/>
        <v>8.3500000000000005E-2</v>
      </c>
      <c r="AO27" s="65">
        <v>0.06</v>
      </c>
      <c r="AP27" s="66">
        <f t="shared" si="59"/>
        <v>0.501</v>
      </c>
      <c r="AQ27" s="67">
        <v>0</v>
      </c>
      <c r="AR27" s="65">
        <v>0</v>
      </c>
      <c r="AS27" s="101">
        <f t="shared" si="60"/>
        <v>0</v>
      </c>
      <c r="AT27" s="66">
        <f t="shared" si="61"/>
        <v>0.58450000000000002</v>
      </c>
      <c r="AU27" s="66">
        <f t="shared" si="62"/>
        <v>5.4168571428571433</v>
      </c>
      <c r="AV27" s="102">
        <f t="shared" si="63"/>
        <v>0.35127459366980318</v>
      </c>
      <c r="AW27" s="142">
        <v>8.35</v>
      </c>
      <c r="AX27" s="142"/>
      <c r="AY27" s="142"/>
      <c r="AZ27" s="103">
        <v>16.989999999999998</v>
      </c>
      <c r="BA27" s="104">
        <f t="shared" si="64"/>
        <v>0.50853443201883464</v>
      </c>
      <c r="BB27" s="83"/>
      <c r="BC27" s="149">
        <f t="shared" ref="BC27:BC28" si="69">SUM(BD27:BF27)</f>
        <v>1000</v>
      </c>
      <c r="BD27" s="150">
        <v>1000</v>
      </c>
      <c r="BE27" s="150"/>
      <c r="BF27" s="151"/>
      <c r="BG27" s="105">
        <f t="shared" si="65"/>
        <v>5416.8571428571431</v>
      </c>
      <c r="BH27" s="66">
        <f t="shared" si="66"/>
        <v>8350</v>
      </c>
      <c r="BI27" s="84">
        <f t="shared" si="67"/>
        <v>16990</v>
      </c>
      <c r="BJ27" s="75">
        <f t="shared" si="15"/>
        <v>9.5066666666666659</v>
      </c>
      <c r="BK27" s="76">
        <f t="shared" si="16"/>
        <v>0</v>
      </c>
      <c r="BL27" s="76">
        <f t="shared" si="17"/>
        <v>0</v>
      </c>
      <c r="BM27" s="77">
        <f t="shared" si="18"/>
        <v>9.5066666666666659</v>
      </c>
      <c r="BN27" s="85">
        <v>9.51</v>
      </c>
      <c r="BO27" s="231"/>
      <c r="BP27" s="89"/>
      <c r="BQ27" s="106" t="s">
        <v>106</v>
      </c>
      <c r="BR27" s="106" t="s">
        <v>83</v>
      </c>
      <c r="BS27" s="107" t="s">
        <v>174</v>
      </c>
    </row>
    <row r="28" spans="1:71" s="81" customFormat="1" ht="129" customHeight="1" thickBot="1">
      <c r="A28" s="46"/>
      <c r="B28" s="47"/>
      <c r="C28" s="47"/>
      <c r="D28" s="110" t="s">
        <v>69</v>
      </c>
      <c r="E28" s="49" t="s">
        <v>70</v>
      </c>
      <c r="F28" s="50" t="s">
        <v>167</v>
      </c>
      <c r="G28" s="47" t="s">
        <v>188</v>
      </c>
      <c r="H28" s="92" t="s">
        <v>181</v>
      </c>
      <c r="I28" s="92" t="s">
        <v>302</v>
      </c>
      <c r="J28" s="146" t="s">
        <v>182</v>
      </c>
      <c r="K28" s="146" t="s">
        <v>182</v>
      </c>
      <c r="L28" s="92" t="s">
        <v>183</v>
      </c>
      <c r="M28" s="47"/>
      <c r="N28" s="47"/>
      <c r="O28" s="47"/>
      <c r="P28" s="55" t="s">
        <v>189</v>
      </c>
      <c r="Q28" s="47"/>
      <c r="R28" s="47"/>
      <c r="S28" s="128">
        <f>'[2]Serena 12.22'!T38</f>
        <v>3.31</v>
      </c>
      <c r="T28" s="50" t="s">
        <v>80</v>
      </c>
      <c r="U28" s="49"/>
      <c r="V28" s="147">
        <v>62</v>
      </c>
      <c r="W28" s="147">
        <v>23</v>
      </c>
      <c r="X28" s="147">
        <v>40</v>
      </c>
      <c r="Y28" s="147">
        <v>62</v>
      </c>
      <c r="Z28" s="147">
        <v>23</v>
      </c>
      <c r="AA28" s="147">
        <v>40</v>
      </c>
      <c r="AB28" s="58">
        <v>8</v>
      </c>
      <c r="AC28" s="148">
        <v>6</v>
      </c>
      <c r="AD28" s="59">
        <f t="shared" si="53"/>
        <v>5.5199999999999997E-3</v>
      </c>
      <c r="AE28" s="60">
        <v>63</v>
      </c>
      <c r="AF28" s="61">
        <f t="shared" si="54"/>
        <v>68478.260869565216</v>
      </c>
      <c r="AG28" s="62">
        <v>2250</v>
      </c>
      <c r="AH28" s="74">
        <f t="shared" si="55"/>
        <v>3.2857142857142856E-2</v>
      </c>
      <c r="AI28" s="140" t="s">
        <v>173</v>
      </c>
      <c r="AJ28" s="141">
        <v>0.45</v>
      </c>
      <c r="AK28" s="66">
        <f t="shared" si="56"/>
        <v>1.4895</v>
      </c>
      <c r="AL28" s="66">
        <f t="shared" si="57"/>
        <v>4.832357142857143</v>
      </c>
      <c r="AM28" s="65">
        <v>0.01</v>
      </c>
      <c r="AN28" s="66">
        <f t="shared" si="58"/>
        <v>8.3500000000000005E-2</v>
      </c>
      <c r="AO28" s="65">
        <v>0.06</v>
      </c>
      <c r="AP28" s="66">
        <f t="shared" si="59"/>
        <v>0.501</v>
      </c>
      <c r="AQ28" s="67">
        <v>0</v>
      </c>
      <c r="AR28" s="65">
        <v>0</v>
      </c>
      <c r="AS28" s="101">
        <f t="shared" si="60"/>
        <v>0</v>
      </c>
      <c r="AT28" s="66">
        <f t="shared" si="61"/>
        <v>0.58450000000000002</v>
      </c>
      <c r="AU28" s="66">
        <f t="shared" si="62"/>
        <v>5.4168571428571433</v>
      </c>
      <c r="AV28" s="102">
        <f t="shared" si="63"/>
        <v>0.35127459366980318</v>
      </c>
      <c r="AW28" s="142">
        <v>8.35</v>
      </c>
      <c r="AX28" s="142"/>
      <c r="AY28" s="142"/>
      <c r="AZ28" s="103">
        <v>16.989999999999998</v>
      </c>
      <c r="BA28" s="104">
        <f t="shared" si="64"/>
        <v>0.50853443201883464</v>
      </c>
      <c r="BB28" s="83"/>
      <c r="BC28" s="149">
        <f t="shared" si="69"/>
        <v>1000</v>
      </c>
      <c r="BD28" s="150">
        <v>1000</v>
      </c>
      <c r="BE28" s="150"/>
      <c r="BF28" s="151"/>
      <c r="BG28" s="105">
        <f t="shared" si="65"/>
        <v>5416.8571428571431</v>
      </c>
      <c r="BH28" s="66">
        <f t="shared" si="66"/>
        <v>8350</v>
      </c>
      <c r="BI28" s="84">
        <f t="shared" si="67"/>
        <v>16990</v>
      </c>
      <c r="BJ28" s="75">
        <f t="shared" si="15"/>
        <v>9.5066666666666659</v>
      </c>
      <c r="BK28" s="76">
        <f t="shared" si="16"/>
        <v>0</v>
      </c>
      <c r="BL28" s="76">
        <f t="shared" si="17"/>
        <v>0</v>
      </c>
      <c r="BM28" s="77">
        <f t="shared" si="18"/>
        <v>9.5066666666666659</v>
      </c>
      <c r="BN28" s="85">
        <v>9.51</v>
      </c>
      <c r="BO28" s="231"/>
      <c r="BP28" s="89"/>
      <c r="BQ28" s="106" t="s">
        <v>106</v>
      </c>
      <c r="BR28" s="106" t="s">
        <v>83</v>
      </c>
      <c r="BS28" s="107" t="s">
        <v>174</v>
      </c>
    </row>
    <row r="29" spans="1:71" s="81" customFormat="1" ht="129" customHeight="1" thickBot="1">
      <c r="A29" s="46"/>
      <c r="B29" s="47"/>
      <c r="C29" s="47"/>
      <c r="D29" s="47" t="s">
        <v>190</v>
      </c>
      <c r="E29" s="49" t="s">
        <v>191</v>
      </c>
      <c r="F29" s="50" t="s">
        <v>167</v>
      </c>
      <c r="G29" s="47" t="s">
        <v>192</v>
      </c>
      <c r="H29" s="92" t="s">
        <v>193</v>
      </c>
      <c r="I29" s="92" t="s">
        <v>194</v>
      </c>
      <c r="J29" s="146" t="s">
        <v>195</v>
      </c>
      <c r="K29" s="146" t="s">
        <v>195</v>
      </c>
      <c r="L29" s="92" t="s">
        <v>196</v>
      </c>
      <c r="M29" s="152" t="s">
        <v>197</v>
      </c>
      <c r="N29" s="47"/>
      <c r="O29" s="47"/>
      <c r="P29" s="153" t="s">
        <v>198</v>
      </c>
      <c r="Q29" s="47"/>
      <c r="R29" s="47"/>
      <c r="S29" s="96">
        <v>7.41</v>
      </c>
      <c r="T29" s="50" t="s">
        <v>80</v>
      </c>
      <c r="U29" s="49"/>
      <c r="V29" s="147">
        <v>88</v>
      </c>
      <c r="W29" s="147">
        <v>52</v>
      </c>
      <c r="X29" s="147">
        <v>58</v>
      </c>
      <c r="Y29" s="147">
        <v>91</v>
      </c>
      <c r="Z29" s="147">
        <v>52</v>
      </c>
      <c r="AA29" s="147">
        <v>58</v>
      </c>
      <c r="AB29" s="58">
        <v>8</v>
      </c>
      <c r="AC29" s="148">
        <v>4</v>
      </c>
      <c r="AD29" s="59">
        <f t="shared" si="53"/>
        <v>1.2064E-2</v>
      </c>
      <c r="AE29" s="60">
        <v>63</v>
      </c>
      <c r="AF29" s="61">
        <f t="shared" si="54"/>
        <v>20888.594164456234</v>
      </c>
      <c r="AG29" s="62">
        <v>2250</v>
      </c>
      <c r="AH29" s="74">
        <f t="shared" si="55"/>
        <v>0.10771428571428571</v>
      </c>
      <c r="AI29" s="154" t="s">
        <v>199</v>
      </c>
      <c r="AJ29" s="141">
        <v>0.45</v>
      </c>
      <c r="AK29" s="66">
        <f t="shared" si="56"/>
        <v>3.3345000000000002</v>
      </c>
      <c r="AL29" s="66">
        <f t="shared" si="57"/>
        <v>10.852214285714286</v>
      </c>
      <c r="AM29" s="65">
        <v>0.01</v>
      </c>
      <c r="AN29" s="66">
        <f t="shared" si="58"/>
        <v>0.17</v>
      </c>
      <c r="AO29" s="65">
        <v>0.06</v>
      </c>
      <c r="AP29" s="66">
        <f t="shared" si="59"/>
        <v>1.02</v>
      </c>
      <c r="AQ29" s="67">
        <v>0</v>
      </c>
      <c r="AR29" s="65">
        <v>0</v>
      </c>
      <c r="AS29" s="101">
        <f t="shared" si="60"/>
        <v>0</v>
      </c>
      <c r="AT29" s="66">
        <f t="shared" si="61"/>
        <v>1.19</v>
      </c>
      <c r="AU29" s="66">
        <f t="shared" si="62"/>
        <v>12.042214285714286</v>
      </c>
      <c r="AV29" s="102">
        <f t="shared" si="63"/>
        <v>0.29163445378151259</v>
      </c>
      <c r="AW29" s="142">
        <v>17</v>
      </c>
      <c r="AX29" s="142"/>
      <c r="AY29" s="142"/>
      <c r="AZ29" s="103">
        <v>36.99</v>
      </c>
      <c r="BA29" s="104">
        <f t="shared" si="64"/>
        <v>0.54041632873749668</v>
      </c>
      <c r="BB29" s="83"/>
      <c r="BC29" s="155">
        <f>SUM(BD29:BF29)</f>
        <v>1000</v>
      </c>
      <c r="BD29" s="156"/>
      <c r="BE29" s="156">
        <v>1000</v>
      </c>
      <c r="BF29" s="157"/>
      <c r="BG29" s="105">
        <f t="shared" si="65"/>
        <v>12042.214285714286</v>
      </c>
      <c r="BH29" s="66">
        <f t="shared" si="66"/>
        <v>17000</v>
      </c>
      <c r="BI29" s="84">
        <f t="shared" si="67"/>
        <v>36990</v>
      </c>
      <c r="BJ29" s="75">
        <f t="shared" si="15"/>
        <v>0</v>
      </c>
      <c r="BK29" s="76">
        <f t="shared" si="16"/>
        <v>66.35199999999999</v>
      </c>
      <c r="BL29" s="76">
        <f t="shared" si="17"/>
        <v>0</v>
      </c>
      <c r="BM29" s="77">
        <f t="shared" si="18"/>
        <v>66.35199999999999</v>
      </c>
      <c r="BN29" s="85">
        <v>66.349999999999994</v>
      </c>
      <c r="BO29" s="231"/>
      <c r="BP29" s="89"/>
      <c r="BQ29" s="106" t="s">
        <v>106</v>
      </c>
      <c r="BR29" s="106" t="s">
        <v>83</v>
      </c>
      <c r="BS29" s="107" t="s">
        <v>174</v>
      </c>
    </row>
    <row r="30" spans="1:71" s="81" customFormat="1" ht="129" customHeight="1" thickBot="1">
      <c r="A30" s="46"/>
      <c r="B30" s="47"/>
      <c r="C30" s="47"/>
      <c r="D30" s="47" t="s">
        <v>190</v>
      </c>
      <c r="E30" s="49" t="s">
        <v>191</v>
      </c>
      <c r="F30" s="50" t="s">
        <v>167</v>
      </c>
      <c r="G30" s="47" t="s">
        <v>192</v>
      </c>
      <c r="H30" s="92" t="s">
        <v>193</v>
      </c>
      <c r="I30" s="92" t="s">
        <v>200</v>
      </c>
      <c r="J30" s="146" t="s">
        <v>195</v>
      </c>
      <c r="K30" s="146" t="s">
        <v>195</v>
      </c>
      <c r="L30" s="92" t="s">
        <v>196</v>
      </c>
      <c r="M30" s="152" t="s">
        <v>201</v>
      </c>
      <c r="N30" s="47"/>
      <c r="O30" s="47"/>
      <c r="P30" s="153" t="s">
        <v>202</v>
      </c>
      <c r="Q30" s="47"/>
      <c r="R30" s="47"/>
      <c r="S30" s="96">
        <v>7.41</v>
      </c>
      <c r="T30" s="50" t="s">
        <v>80</v>
      </c>
      <c r="U30" s="49"/>
      <c r="V30" s="147">
        <v>88</v>
      </c>
      <c r="W30" s="147">
        <v>52</v>
      </c>
      <c r="X30" s="147">
        <v>58</v>
      </c>
      <c r="Y30" s="147">
        <v>91</v>
      </c>
      <c r="Z30" s="147">
        <v>52</v>
      </c>
      <c r="AA30" s="147">
        <v>58</v>
      </c>
      <c r="AB30" s="58">
        <v>8</v>
      </c>
      <c r="AC30" s="148">
        <v>4</v>
      </c>
      <c r="AD30" s="59">
        <f t="shared" si="53"/>
        <v>1.2064E-2</v>
      </c>
      <c r="AE30" s="60">
        <v>63</v>
      </c>
      <c r="AF30" s="61">
        <f t="shared" si="54"/>
        <v>20888.594164456234</v>
      </c>
      <c r="AG30" s="62">
        <v>2250</v>
      </c>
      <c r="AH30" s="74">
        <f t="shared" si="55"/>
        <v>0.10771428571428571</v>
      </c>
      <c r="AI30" s="154" t="s">
        <v>199</v>
      </c>
      <c r="AJ30" s="141">
        <v>0.45</v>
      </c>
      <c r="AK30" s="66">
        <f t="shared" si="56"/>
        <v>3.3345000000000002</v>
      </c>
      <c r="AL30" s="66">
        <f t="shared" si="57"/>
        <v>10.852214285714286</v>
      </c>
      <c r="AM30" s="65">
        <v>0.01</v>
      </c>
      <c r="AN30" s="66">
        <f t="shared" si="58"/>
        <v>0.17</v>
      </c>
      <c r="AO30" s="65">
        <v>0.06</v>
      </c>
      <c r="AP30" s="66">
        <f t="shared" si="59"/>
        <v>1.02</v>
      </c>
      <c r="AQ30" s="67">
        <v>0</v>
      </c>
      <c r="AR30" s="65">
        <v>0</v>
      </c>
      <c r="AS30" s="101">
        <f t="shared" si="60"/>
        <v>0</v>
      </c>
      <c r="AT30" s="66">
        <f t="shared" si="61"/>
        <v>1.19</v>
      </c>
      <c r="AU30" s="66">
        <f t="shared" si="62"/>
        <v>12.042214285714286</v>
      </c>
      <c r="AV30" s="102">
        <f t="shared" si="63"/>
        <v>0.29163445378151259</v>
      </c>
      <c r="AW30" s="142">
        <v>17</v>
      </c>
      <c r="AX30" s="142"/>
      <c r="AY30" s="142"/>
      <c r="AZ30" s="103">
        <v>36.99</v>
      </c>
      <c r="BA30" s="104">
        <f t="shared" si="64"/>
        <v>0.54041632873749668</v>
      </c>
      <c r="BB30" s="83"/>
      <c r="BC30" s="155">
        <f t="shared" ref="BC30:BC31" si="70">SUM(BD30:BF30)</f>
        <v>1000</v>
      </c>
      <c r="BD30" s="156"/>
      <c r="BE30" s="156">
        <v>1000</v>
      </c>
      <c r="BF30" s="157"/>
      <c r="BG30" s="105">
        <f t="shared" si="65"/>
        <v>12042.214285714286</v>
      </c>
      <c r="BH30" s="66">
        <f t="shared" si="66"/>
        <v>17000</v>
      </c>
      <c r="BI30" s="84">
        <f t="shared" si="67"/>
        <v>36990</v>
      </c>
      <c r="BJ30" s="75">
        <f t="shared" si="15"/>
        <v>0</v>
      </c>
      <c r="BK30" s="76">
        <f t="shared" si="16"/>
        <v>66.35199999999999</v>
      </c>
      <c r="BL30" s="76">
        <f t="shared" si="17"/>
        <v>0</v>
      </c>
      <c r="BM30" s="77">
        <f t="shared" si="18"/>
        <v>66.35199999999999</v>
      </c>
      <c r="BN30" s="85">
        <v>66.349999999999994</v>
      </c>
      <c r="BO30" s="231"/>
      <c r="BP30" s="89"/>
      <c r="BQ30" s="106" t="s">
        <v>106</v>
      </c>
      <c r="BR30" s="106" t="s">
        <v>83</v>
      </c>
      <c r="BS30" s="107" t="s">
        <v>174</v>
      </c>
    </row>
    <row r="31" spans="1:71" s="81" customFormat="1" ht="129" customHeight="1" thickBot="1">
      <c r="A31" s="46"/>
      <c r="B31" s="47"/>
      <c r="C31" s="47"/>
      <c r="D31" s="47" t="s">
        <v>190</v>
      </c>
      <c r="E31" s="49" t="s">
        <v>191</v>
      </c>
      <c r="F31" s="50" t="s">
        <v>167</v>
      </c>
      <c r="G31" s="47" t="s">
        <v>192</v>
      </c>
      <c r="H31" s="92" t="s">
        <v>193</v>
      </c>
      <c r="I31" s="92" t="s">
        <v>203</v>
      </c>
      <c r="J31" s="146" t="s">
        <v>195</v>
      </c>
      <c r="K31" s="146" t="s">
        <v>195</v>
      </c>
      <c r="L31" s="92" t="s">
        <v>196</v>
      </c>
      <c r="M31" s="152" t="s">
        <v>204</v>
      </c>
      <c r="N31" s="47"/>
      <c r="O31" s="47"/>
      <c r="P31" s="153" t="s">
        <v>205</v>
      </c>
      <c r="Q31" s="47"/>
      <c r="R31" s="47"/>
      <c r="S31" s="96">
        <v>7.41</v>
      </c>
      <c r="T31" s="50" t="s">
        <v>80</v>
      </c>
      <c r="U31" s="49"/>
      <c r="V31" s="147">
        <v>88</v>
      </c>
      <c r="W31" s="147">
        <v>52</v>
      </c>
      <c r="X31" s="147">
        <v>58</v>
      </c>
      <c r="Y31" s="147">
        <v>91</v>
      </c>
      <c r="Z31" s="147">
        <v>52</v>
      </c>
      <c r="AA31" s="147">
        <v>58</v>
      </c>
      <c r="AB31" s="58">
        <v>8</v>
      </c>
      <c r="AC31" s="148">
        <v>4</v>
      </c>
      <c r="AD31" s="59">
        <f t="shared" si="53"/>
        <v>1.2064E-2</v>
      </c>
      <c r="AE31" s="60">
        <v>63</v>
      </c>
      <c r="AF31" s="61">
        <f t="shared" si="54"/>
        <v>20888.594164456234</v>
      </c>
      <c r="AG31" s="62">
        <v>2250</v>
      </c>
      <c r="AH31" s="74">
        <f t="shared" si="55"/>
        <v>0.10771428571428571</v>
      </c>
      <c r="AI31" s="154" t="s">
        <v>199</v>
      </c>
      <c r="AJ31" s="141">
        <v>0.45</v>
      </c>
      <c r="AK31" s="66">
        <f t="shared" si="56"/>
        <v>3.3345000000000002</v>
      </c>
      <c r="AL31" s="66">
        <f t="shared" si="57"/>
        <v>10.852214285714286</v>
      </c>
      <c r="AM31" s="65">
        <v>0.01</v>
      </c>
      <c r="AN31" s="66">
        <f t="shared" si="58"/>
        <v>0.17</v>
      </c>
      <c r="AO31" s="65">
        <v>0.06</v>
      </c>
      <c r="AP31" s="66">
        <f t="shared" si="59"/>
        <v>1.02</v>
      </c>
      <c r="AQ31" s="67">
        <v>0</v>
      </c>
      <c r="AR31" s="65">
        <v>0</v>
      </c>
      <c r="AS31" s="101">
        <f t="shared" si="60"/>
        <v>0</v>
      </c>
      <c r="AT31" s="66">
        <f t="shared" si="61"/>
        <v>1.19</v>
      </c>
      <c r="AU31" s="66">
        <f t="shared" si="62"/>
        <v>12.042214285714286</v>
      </c>
      <c r="AV31" s="102">
        <f t="shared" si="63"/>
        <v>0.29163445378151259</v>
      </c>
      <c r="AW31" s="142">
        <v>17</v>
      </c>
      <c r="AX31" s="142"/>
      <c r="AY31" s="142"/>
      <c r="AZ31" s="103">
        <v>36.99</v>
      </c>
      <c r="BA31" s="104">
        <f t="shared" si="64"/>
        <v>0.54041632873749668</v>
      </c>
      <c r="BB31" s="83"/>
      <c r="BC31" s="155">
        <f t="shared" si="70"/>
        <v>1000</v>
      </c>
      <c r="BD31" s="150"/>
      <c r="BE31" s="156">
        <v>1000</v>
      </c>
      <c r="BF31" s="151"/>
      <c r="BG31" s="105">
        <f t="shared" si="65"/>
        <v>12042.214285714286</v>
      </c>
      <c r="BH31" s="66">
        <f t="shared" si="66"/>
        <v>17000</v>
      </c>
      <c r="BI31" s="84">
        <f t="shared" si="67"/>
        <v>36990</v>
      </c>
      <c r="BJ31" s="75">
        <f t="shared" si="15"/>
        <v>0</v>
      </c>
      <c r="BK31" s="76">
        <f t="shared" si="16"/>
        <v>66.35199999999999</v>
      </c>
      <c r="BL31" s="76">
        <f t="shared" si="17"/>
        <v>0</v>
      </c>
      <c r="BM31" s="77">
        <f t="shared" si="18"/>
        <v>66.35199999999999</v>
      </c>
      <c r="BN31" s="85">
        <v>66.349999999999994</v>
      </c>
      <c r="BO31" s="231"/>
      <c r="BP31" s="89"/>
      <c r="BQ31" s="106" t="s">
        <v>106</v>
      </c>
      <c r="BR31" s="106" t="s">
        <v>83</v>
      </c>
      <c r="BS31" s="107" t="s">
        <v>174</v>
      </c>
    </row>
    <row r="32" spans="1:71" s="81" customFormat="1" ht="129" customHeight="1" thickBot="1">
      <c r="A32" s="46"/>
      <c r="B32" s="47"/>
      <c r="C32" s="47"/>
      <c r="D32" s="159" t="s">
        <v>69</v>
      </c>
      <c r="E32" s="49" t="s">
        <v>70</v>
      </c>
      <c r="F32" s="50" t="s">
        <v>167</v>
      </c>
      <c r="G32" s="106" t="s">
        <v>206</v>
      </c>
      <c r="H32" s="106" t="s">
        <v>206</v>
      </c>
      <c r="I32" s="106" t="s">
        <v>207</v>
      </c>
      <c r="J32" s="160" t="s">
        <v>208</v>
      </c>
      <c r="K32" s="160" t="s">
        <v>208</v>
      </c>
      <c r="L32" s="106" t="s">
        <v>209</v>
      </c>
      <c r="M32" s="47" t="s">
        <v>210</v>
      </c>
      <c r="N32" s="47"/>
      <c r="O32" s="47"/>
      <c r="P32" s="55" t="s">
        <v>211</v>
      </c>
      <c r="Q32" s="47"/>
      <c r="R32" s="47"/>
      <c r="S32" s="96">
        <v>6.7</v>
      </c>
      <c r="T32" s="50" t="s">
        <v>80</v>
      </c>
      <c r="U32" s="49"/>
      <c r="V32" s="161">
        <v>25</v>
      </c>
      <c r="W32" s="161">
        <v>25</v>
      </c>
      <c r="X32" s="161">
        <v>79.5</v>
      </c>
      <c r="Y32" s="161">
        <v>25</v>
      </c>
      <c r="Z32" s="161">
        <v>25</v>
      </c>
      <c r="AA32" s="161">
        <v>79.5</v>
      </c>
      <c r="AB32" s="58">
        <v>8</v>
      </c>
      <c r="AC32" s="162">
        <v>1</v>
      </c>
      <c r="AD32" s="59">
        <f t="shared" si="53"/>
        <v>1.9875000000000001E-3</v>
      </c>
      <c r="AE32" s="60">
        <v>63</v>
      </c>
      <c r="AF32" s="61">
        <f t="shared" si="54"/>
        <v>31698.113207547169</v>
      </c>
      <c r="AG32" s="62">
        <v>2250</v>
      </c>
      <c r="AH32" s="74">
        <f t="shared" si="55"/>
        <v>7.0982142857142855E-2</v>
      </c>
      <c r="AI32" s="163" t="s">
        <v>212</v>
      </c>
      <c r="AJ32" s="100">
        <v>0.45</v>
      </c>
      <c r="AK32" s="66">
        <f t="shared" si="56"/>
        <v>3.0150000000000001</v>
      </c>
      <c r="AL32" s="66">
        <f t="shared" si="57"/>
        <v>9.7859821428571436</v>
      </c>
      <c r="AM32" s="65">
        <v>0.01</v>
      </c>
      <c r="AN32" s="66">
        <f t="shared" si="58"/>
        <v>0.15</v>
      </c>
      <c r="AO32" s="65">
        <v>0.06</v>
      </c>
      <c r="AP32" s="66">
        <f t="shared" si="59"/>
        <v>0.89999999999999991</v>
      </c>
      <c r="AQ32" s="67">
        <v>0</v>
      </c>
      <c r="AR32" s="65">
        <v>0</v>
      </c>
      <c r="AS32" s="101">
        <f t="shared" si="60"/>
        <v>0</v>
      </c>
      <c r="AT32" s="66">
        <f t="shared" si="61"/>
        <v>1.0499999999999998</v>
      </c>
      <c r="AU32" s="66">
        <f t="shared" si="62"/>
        <v>10.835982142857144</v>
      </c>
      <c r="AV32" s="102">
        <f t="shared" si="63"/>
        <v>0.27760119047619036</v>
      </c>
      <c r="AW32" s="69">
        <v>15</v>
      </c>
      <c r="AX32" s="69"/>
      <c r="AY32" s="69"/>
      <c r="AZ32" s="103">
        <v>32.99</v>
      </c>
      <c r="BA32" s="104">
        <f t="shared" si="64"/>
        <v>0.54531676265535012</v>
      </c>
      <c r="BB32" s="83"/>
      <c r="BC32" s="111">
        <f>SUM(BD32:BF32)</f>
        <v>1000</v>
      </c>
      <c r="BD32" s="164"/>
      <c r="BE32" s="164">
        <v>1000</v>
      </c>
      <c r="BF32" s="165"/>
      <c r="BG32" s="105">
        <f t="shared" si="65"/>
        <v>10835.982142857145</v>
      </c>
      <c r="BH32" s="66">
        <f t="shared" si="66"/>
        <v>15000</v>
      </c>
      <c r="BI32" s="84">
        <f t="shared" si="67"/>
        <v>32990</v>
      </c>
      <c r="BJ32" s="75">
        <f t="shared" si="15"/>
        <v>0</v>
      </c>
      <c r="BK32" s="76">
        <f t="shared" si="16"/>
        <v>49.6875</v>
      </c>
      <c r="BL32" s="76">
        <f t="shared" si="17"/>
        <v>0</v>
      </c>
      <c r="BM32" s="77">
        <f t="shared" si="18"/>
        <v>49.6875</v>
      </c>
      <c r="BN32" s="85">
        <v>49.69</v>
      </c>
      <c r="BO32" s="231"/>
      <c r="BP32" s="89"/>
      <c r="BQ32" s="106" t="s">
        <v>213</v>
      </c>
      <c r="BR32" s="106" t="s">
        <v>83</v>
      </c>
      <c r="BS32" s="107" t="s">
        <v>214</v>
      </c>
    </row>
    <row r="33" spans="1:71" s="81" customFormat="1" ht="129" customHeight="1" thickBot="1">
      <c r="A33" s="46"/>
      <c r="B33" s="47"/>
      <c r="C33" s="47"/>
      <c r="D33" s="159" t="s">
        <v>69</v>
      </c>
      <c r="E33" s="49" t="s">
        <v>70</v>
      </c>
      <c r="F33" s="50" t="s">
        <v>167</v>
      </c>
      <c r="G33" s="106" t="s">
        <v>206</v>
      </c>
      <c r="H33" s="106" t="s">
        <v>206</v>
      </c>
      <c r="I33" s="106" t="s">
        <v>207</v>
      </c>
      <c r="J33" s="160" t="s">
        <v>208</v>
      </c>
      <c r="K33" s="160" t="s">
        <v>208</v>
      </c>
      <c r="L33" s="106" t="s">
        <v>215</v>
      </c>
      <c r="M33" s="47" t="s">
        <v>210</v>
      </c>
      <c r="N33" s="47"/>
      <c r="O33" s="47"/>
      <c r="P33" s="55" t="s">
        <v>216</v>
      </c>
      <c r="Q33" s="47"/>
      <c r="R33" s="47"/>
      <c r="S33" s="96">
        <v>3.7</v>
      </c>
      <c r="T33" s="50" t="s">
        <v>80</v>
      </c>
      <c r="U33" s="49"/>
      <c r="V33" s="161">
        <v>34.5</v>
      </c>
      <c r="W33" s="161">
        <v>17.5</v>
      </c>
      <c r="X33" s="161">
        <v>37</v>
      </c>
      <c r="Y33" s="161">
        <v>34.5</v>
      </c>
      <c r="Z33" s="161">
        <v>17.5</v>
      </c>
      <c r="AA33" s="161">
        <v>37</v>
      </c>
      <c r="AB33" s="58">
        <v>8</v>
      </c>
      <c r="AC33" s="162">
        <v>1</v>
      </c>
      <c r="AD33" s="59">
        <f t="shared" si="53"/>
        <v>6.4749999999999996E-4</v>
      </c>
      <c r="AE33" s="60">
        <v>63</v>
      </c>
      <c r="AF33" s="61">
        <f t="shared" si="54"/>
        <v>97297.297297297308</v>
      </c>
      <c r="AG33" s="62">
        <v>2250</v>
      </c>
      <c r="AH33" s="74">
        <f t="shared" si="55"/>
        <v>2.3124999999999996E-2</v>
      </c>
      <c r="AI33" s="163" t="s">
        <v>212</v>
      </c>
      <c r="AJ33" s="100">
        <v>0.45</v>
      </c>
      <c r="AK33" s="66">
        <f t="shared" si="56"/>
        <v>1.665</v>
      </c>
      <c r="AL33" s="66">
        <f t="shared" si="57"/>
        <v>5.3881250000000005</v>
      </c>
      <c r="AM33" s="65">
        <v>0.01</v>
      </c>
      <c r="AN33" s="66">
        <f t="shared" si="58"/>
        <v>0.08</v>
      </c>
      <c r="AO33" s="65">
        <v>0.06</v>
      </c>
      <c r="AP33" s="66">
        <f t="shared" si="59"/>
        <v>0.48</v>
      </c>
      <c r="AQ33" s="67">
        <v>0</v>
      </c>
      <c r="AR33" s="65">
        <v>0</v>
      </c>
      <c r="AS33" s="101">
        <f t="shared" si="60"/>
        <v>0</v>
      </c>
      <c r="AT33" s="66">
        <f t="shared" si="61"/>
        <v>0.55999999999999994</v>
      </c>
      <c r="AU33" s="66">
        <f t="shared" si="62"/>
        <v>5.9481250000000001</v>
      </c>
      <c r="AV33" s="102">
        <f t="shared" si="63"/>
        <v>0.25648437499999999</v>
      </c>
      <c r="AW33" s="69">
        <v>8</v>
      </c>
      <c r="AX33" s="69"/>
      <c r="AY33" s="69"/>
      <c r="AZ33" s="103">
        <v>19.989999999999998</v>
      </c>
      <c r="BA33" s="104">
        <f t="shared" si="64"/>
        <v>0.59979989994997496</v>
      </c>
      <c r="BB33" s="83"/>
      <c r="BC33" s="111">
        <f>SUM(BD33:BF33)</f>
        <v>1000</v>
      </c>
      <c r="BD33" s="164"/>
      <c r="BE33" s="164">
        <v>1000</v>
      </c>
      <c r="BF33" s="165"/>
      <c r="BG33" s="105">
        <f t="shared" si="65"/>
        <v>5948.125</v>
      </c>
      <c r="BH33" s="66">
        <f t="shared" si="66"/>
        <v>8000</v>
      </c>
      <c r="BI33" s="84">
        <f t="shared" si="67"/>
        <v>19990</v>
      </c>
      <c r="BJ33" s="75">
        <f t="shared" si="15"/>
        <v>0</v>
      </c>
      <c r="BK33" s="76">
        <f t="shared" si="16"/>
        <v>22.338750000000001</v>
      </c>
      <c r="BL33" s="76">
        <f t="shared" si="17"/>
        <v>0</v>
      </c>
      <c r="BM33" s="77">
        <f t="shared" si="18"/>
        <v>22.338750000000001</v>
      </c>
      <c r="BN33" s="85">
        <v>22.34</v>
      </c>
      <c r="BO33" s="231"/>
      <c r="BP33" s="89"/>
      <c r="BQ33" s="106" t="s">
        <v>213</v>
      </c>
      <c r="BR33" s="106" t="s">
        <v>217</v>
      </c>
      <c r="BS33" s="107" t="s">
        <v>218</v>
      </c>
    </row>
    <row r="34" spans="1:71" s="81" customFormat="1" ht="129" customHeight="1" thickBot="1">
      <c r="A34" s="46"/>
      <c r="B34" s="47"/>
      <c r="C34" s="47"/>
      <c r="D34" s="159" t="s">
        <v>69</v>
      </c>
      <c r="E34" s="49" t="s">
        <v>70</v>
      </c>
      <c r="F34" s="50" t="s">
        <v>167</v>
      </c>
      <c r="G34" s="106" t="s">
        <v>206</v>
      </c>
      <c r="H34" s="106" t="s">
        <v>206</v>
      </c>
      <c r="I34" s="106" t="s">
        <v>207</v>
      </c>
      <c r="J34" s="160" t="s">
        <v>208</v>
      </c>
      <c r="K34" s="160" t="s">
        <v>208</v>
      </c>
      <c r="L34" s="106" t="s">
        <v>219</v>
      </c>
      <c r="M34" s="47" t="s">
        <v>210</v>
      </c>
      <c r="N34" s="47"/>
      <c r="O34" s="47"/>
      <c r="P34" s="55" t="s">
        <v>220</v>
      </c>
      <c r="Q34" s="47"/>
      <c r="R34" s="47"/>
      <c r="S34" s="96">
        <v>13.8</v>
      </c>
      <c r="T34" s="50" t="s">
        <v>80</v>
      </c>
      <c r="U34" s="49"/>
      <c r="V34" s="161">
        <v>26.1</v>
      </c>
      <c r="W34" s="161">
        <v>28.7</v>
      </c>
      <c r="X34" s="161">
        <v>78.2</v>
      </c>
      <c r="Y34" s="161">
        <v>26.1</v>
      </c>
      <c r="Z34" s="161">
        <v>28.7</v>
      </c>
      <c r="AA34" s="161">
        <v>78.2</v>
      </c>
      <c r="AB34" s="58">
        <v>8</v>
      </c>
      <c r="AC34" s="162">
        <v>1</v>
      </c>
      <c r="AD34" s="59">
        <f t="shared" si="53"/>
        <v>2.2443400000000001E-3</v>
      </c>
      <c r="AE34" s="60">
        <v>63</v>
      </c>
      <c r="AF34" s="61">
        <f t="shared" si="54"/>
        <v>28070.613186950282</v>
      </c>
      <c r="AG34" s="62">
        <v>2250</v>
      </c>
      <c r="AH34" s="74">
        <f t="shared" si="55"/>
        <v>8.0155000000000004E-2</v>
      </c>
      <c r="AI34" s="163" t="s">
        <v>221</v>
      </c>
      <c r="AJ34" s="100">
        <v>0.45</v>
      </c>
      <c r="AK34" s="66">
        <f t="shared" si="56"/>
        <v>6.2100000000000009</v>
      </c>
      <c r="AL34" s="66">
        <f t="shared" si="57"/>
        <v>20.090155000000003</v>
      </c>
      <c r="AM34" s="65">
        <v>0.01</v>
      </c>
      <c r="AN34" s="66">
        <f t="shared" si="58"/>
        <v>0.3</v>
      </c>
      <c r="AO34" s="65">
        <v>0.06</v>
      </c>
      <c r="AP34" s="66">
        <f t="shared" si="59"/>
        <v>1.7999999999999998</v>
      </c>
      <c r="AQ34" s="67">
        <v>0</v>
      </c>
      <c r="AR34" s="65">
        <v>0</v>
      </c>
      <c r="AS34" s="101">
        <f t="shared" si="60"/>
        <v>0</v>
      </c>
      <c r="AT34" s="66">
        <f t="shared" si="61"/>
        <v>2.0999999999999996</v>
      </c>
      <c r="AU34" s="66">
        <f t="shared" si="62"/>
        <v>22.190155000000004</v>
      </c>
      <c r="AV34" s="102">
        <f t="shared" si="63"/>
        <v>0.26032816666666653</v>
      </c>
      <c r="AW34" s="69">
        <v>30</v>
      </c>
      <c r="AX34" s="69"/>
      <c r="AY34" s="69"/>
      <c r="AZ34" s="103">
        <v>69.989999999999995</v>
      </c>
      <c r="BA34" s="104">
        <f t="shared" si="64"/>
        <v>0.57136733819117014</v>
      </c>
      <c r="BB34" s="83"/>
      <c r="BC34" s="111">
        <v>1000</v>
      </c>
      <c r="BD34" s="164"/>
      <c r="BE34" s="164"/>
      <c r="BF34" s="165"/>
      <c r="BG34" s="105">
        <f t="shared" si="65"/>
        <v>22190.155000000006</v>
      </c>
      <c r="BH34" s="66">
        <f t="shared" si="66"/>
        <v>30000</v>
      </c>
      <c r="BI34" s="84">
        <f t="shared" si="67"/>
        <v>69990</v>
      </c>
      <c r="BJ34" s="75">
        <f t="shared" si="15"/>
        <v>0</v>
      </c>
      <c r="BK34" s="76">
        <f t="shared" si="16"/>
        <v>0</v>
      </c>
      <c r="BL34" s="76">
        <f t="shared" si="17"/>
        <v>0</v>
      </c>
      <c r="BM34" s="77">
        <f t="shared" si="18"/>
        <v>0</v>
      </c>
      <c r="BN34" s="85">
        <v>58.58</v>
      </c>
      <c r="BO34" s="231"/>
      <c r="BP34" s="89"/>
      <c r="BQ34" s="106" t="s">
        <v>213</v>
      </c>
      <c r="BR34" s="106" t="s">
        <v>217</v>
      </c>
      <c r="BS34" s="107" t="s">
        <v>218</v>
      </c>
    </row>
    <row r="35" spans="1:71" s="81" customFormat="1" ht="129" customHeight="1" thickBot="1">
      <c r="A35" s="46"/>
      <c r="B35" s="47"/>
      <c r="C35" s="47"/>
      <c r="D35" s="110" t="s">
        <v>223</v>
      </c>
      <c r="E35" s="49" t="s">
        <v>90</v>
      </c>
      <c r="F35" s="50" t="s">
        <v>167</v>
      </c>
      <c r="G35" s="47"/>
      <c r="H35" s="168" t="s">
        <v>224</v>
      </c>
      <c r="I35" s="168" t="s">
        <v>224</v>
      </c>
      <c r="J35" s="160" t="s">
        <v>225</v>
      </c>
      <c r="K35" s="160" t="s">
        <v>225</v>
      </c>
      <c r="L35" s="169" t="s">
        <v>226</v>
      </c>
      <c r="M35" s="47" t="s">
        <v>227</v>
      </c>
      <c r="N35" s="47"/>
      <c r="O35" s="47"/>
      <c r="P35" s="95" t="s">
        <v>228</v>
      </c>
      <c r="Q35" s="47"/>
      <c r="R35" s="47"/>
      <c r="S35" s="96">
        <v>2.4300000000000002</v>
      </c>
      <c r="T35" s="50" t="s">
        <v>80</v>
      </c>
      <c r="U35" s="49"/>
      <c r="V35" s="161">
        <v>38</v>
      </c>
      <c r="W35" s="161">
        <v>33</v>
      </c>
      <c r="X35" s="161">
        <v>64</v>
      </c>
      <c r="Y35" s="161">
        <v>38</v>
      </c>
      <c r="Z35" s="161">
        <v>33</v>
      </c>
      <c r="AA35" s="161">
        <v>64</v>
      </c>
      <c r="AB35" s="58">
        <v>8</v>
      </c>
      <c r="AC35" s="166">
        <v>6</v>
      </c>
      <c r="AD35" s="59">
        <f t="shared" si="53"/>
        <v>1.2671999999999999E-2</v>
      </c>
      <c r="AE35" s="60">
        <v>63</v>
      </c>
      <c r="AF35" s="61">
        <f t="shared" si="54"/>
        <v>29829.545454545456</v>
      </c>
      <c r="AG35" s="62">
        <v>2250</v>
      </c>
      <c r="AH35" s="74">
        <f t="shared" si="55"/>
        <v>7.5428571428571428E-2</v>
      </c>
      <c r="AI35" s="140" t="s">
        <v>222</v>
      </c>
      <c r="AJ35" s="170">
        <v>0.309</v>
      </c>
      <c r="AK35" s="66">
        <f t="shared" si="56"/>
        <v>0.75087000000000004</v>
      </c>
      <c r="AL35" s="66">
        <f t="shared" si="57"/>
        <v>3.2562985714285717</v>
      </c>
      <c r="AM35" s="65">
        <v>0.01</v>
      </c>
      <c r="AN35" s="66">
        <f t="shared" si="58"/>
        <v>4.6500000000000007E-2</v>
      </c>
      <c r="AO35" s="65">
        <v>0.06</v>
      </c>
      <c r="AP35" s="66">
        <f t="shared" si="59"/>
        <v>0.27900000000000003</v>
      </c>
      <c r="AQ35" s="67">
        <v>0</v>
      </c>
      <c r="AR35" s="65">
        <v>0</v>
      </c>
      <c r="AS35" s="101">
        <f t="shared" si="60"/>
        <v>0</v>
      </c>
      <c r="AT35" s="66">
        <f t="shared" si="61"/>
        <v>0.32550000000000001</v>
      </c>
      <c r="AU35" s="66">
        <f t="shared" si="62"/>
        <v>3.5817985714285716</v>
      </c>
      <c r="AV35" s="102">
        <f t="shared" si="63"/>
        <v>0.22972073732718895</v>
      </c>
      <c r="AW35" s="69">
        <v>4.6500000000000004</v>
      </c>
      <c r="AX35" s="69"/>
      <c r="AY35" s="69"/>
      <c r="AZ35" s="103">
        <v>9.99</v>
      </c>
      <c r="BA35" s="104">
        <f t="shared" si="64"/>
        <v>0.53453453453453448</v>
      </c>
      <c r="BB35" s="83"/>
      <c r="BC35" s="111">
        <f>SUM(BD35:BF35)</f>
        <v>1000</v>
      </c>
      <c r="BD35" s="167">
        <v>1000</v>
      </c>
      <c r="BE35" s="164"/>
      <c r="BF35" s="165"/>
      <c r="BG35" s="105">
        <f t="shared" si="65"/>
        <v>3581.7985714285714</v>
      </c>
      <c r="BH35" s="66">
        <f t="shared" si="66"/>
        <v>4650</v>
      </c>
      <c r="BI35" s="84">
        <f t="shared" si="67"/>
        <v>9990</v>
      </c>
      <c r="BJ35" s="75">
        <f t="shared" si="15"/>
        <v>13.375999999999999</v>
      </c>
      <c r="BK35" s="76">
        <f t="shared" si="16"/>
        <v>0</v>
      </c>
      <c r="BL35" s="76">
        <f t="shared" si="17"/>
        <v>0</v>
      </c>
      <c r="BM35" s="77">
        <f t="shared" si="18"/>
        <v>13.375999999999999</v>
      </c>
      <c r="BN35" s="85">
        <v>13.38</v>
      </c>
      <c r="BO35" s="231"/>
      <c r="BP35" s="89"/>
      <c r="BQ35" s="106" t="s">
        <v>133</v>
      </c>
      <c r="BR35" s="106" t="s">
        <v>83</v>
      </c>
      <c r="BS35" s="171" t="s">
        <v>134</v>
      </c>
    </row>
    <row r="36" spans="1:71" s="81" customFormat="1" ht="129" customHeight="1" thickBot="1">
      <c r="A36" s="46"/>
      <c r="B36" s="47"/>
      <c r="C36" s="47"/>
      <c r="D36" s="110" t="s">
        <v>223</v>
      </c>
      <c r="E36" s="49" t="s">
        <v>90</v>
      </c>
      <c r="F36" s="50" t="s">
        <v>167</v>
      </c>
      <c r="G36" s="47"/>
      <c r="H36" s="168" t="s">
        <v>224</v>
      </c>
      <c r="I36" s="168" t="s">
        <v>224</v>
      </c>
      <c r="J36" s="160" t="s">
        <v>225</v>
      </c>
      <c r="K36" s="160" t="s">
        <v>225</v>
      </c>
      <c r="L36" s="169" t="s">
        <v>226</v>
      </c>
      <c r="M36" s="47" t="s">
        <v>229</v>
      </c>
      <c r="N36" s="47"/>
      <c r="O36" s="47"/>
      <c r="P36" s="95" t="s">
        <v>230</v>
      </c>
      <c r="Q36" s="47"/>
      <c r="R36" s="47"/>
      <c r="S36" s="96">
        <v>2.4300000000000002</v>
      </c>
      <c r="T36" s="50" t="s">
        <v>80</v>
      </c>
      <c r="U36" s="49"/>
      <c r="V36" s="161">
        <v>38</v>
      </c>
      <c r="W36" s="161">
        <v>33</v>
      </c>
      <c r="X36" s="161">
        <v>64</v>
      </c>
      <c r="Y36" s="161">
        <v>38</v>
      </c>
      <c r="Z36" s="161">
        <v>33</v>
      </c>
      <c r="AA36" s="161">
        <v>64</v>
      </c>
      <c r="AB36" s="58">
        <v>8</v>
      </c>
      <c r="AC36" s="166">
        <v>6</v>
      </c>
      <c r="AD36" s="59">
        <f t="shared" si="53"/>
        <v>1.2671999999999999E-2</v>
      </c>
      <c r="AE36" s="60">
        <v>63</v>
      </c>
      <c r="AF36" s="61">
        <f t="shared" si="54"/>
        <v>29829.545454545456</v>
      </c>
      <c r="AG36" s="62">
        <v>2250</v>
      </c>
      <c r="AH36" s="74">
        <f t="shared" si="55"/>
        <v>7.5428571428571428E-2</v>
      </c>
      <c r="AI36" s="140" t="s">
        <v>222</v>
      </c>
      <c r="AJ36" s="170">
        <v>0.309</v>
      </c>
      <c r="AK36" s="66">
        <f t="shared" si="56"/>
        <v>0.75087000000000004</v>
      </c>
      <c r="AL36" s="66">
        <f t="shared" si="57"/>
        <v>3.2562985714285717</v>
      </c>
      <c r="AM36" s="65">
        <v>0.01</v>
      </c>
      <c r="AN36" s="66">
        <f t="shared" si="58"/>
        <v>4.6500000000000007E-2</v>
      </c>
      <c r="AO36" s="65">
        <v>0.06</v>
      </c>
      <c r="AP36" s="66">
        <f t="shared" si="59"/>
        <v>0.27900000000000003</v>
      </c>
      <c r="AQ36" s="67">
        <v>0</v>
      </c>
      <c r="AR36" s="65">
        <v>0</v>
      </c>
      <c r="AS36" s="101">
        <f t="shared" si="60"/>
        <v>0</v>
      </c>
      <c r="AT36" s="66">
        <f t="shared" si="61"/>
        <v>0.32550000000000001</v>
      </c>
      <c r="AU36" s="66">
        <f t="shared" si="62"/>
        <v>3.5817985714285716</v>
      </c>
      <c r="AV36" s="102">
        <f t="shared" si="63"/>
        <v>0.22972073732718895</v>
      </c>
      <c r="AW36" s="69">
        <v>4.6500000000000004</v>
      </c>
      <c r="AX36" s="69"/>
      <c r="AY36" s="69"/>
      <c r="AZ36" s="103">
        <v>9.99</v>
      </c>
      <c r="BA36" s="104">
        <f t="shared" si="64"/>
        <v>0.53453453453453448</v>
      </c>
      <c r="BB36" s="83"/>
      <c r="BC36" s="111">
        <f t="shared" ref="BC36:BC37" si="71">SUM(BD36:BF36)</f>
        <v>1000</v>
      </c>
      <c r="BD36" s="167">
        <v>1000</v>
      </c>
      <c r="BE36" s="164"/>
      <c r="BF36" s="165"/>
      <c r="BG36" s="105">
        <f t="shared" si="65"/>
        <v>3581.7985714285714</v>
      </c>
      <c r="BH36" s="66">
        <f t="shared" si="66"/>
        <v>4650</v>
      </c>
      <c r="BI36" s="84">
        <f t="shared" si="67"/>
        <v>9990</v>
      </c>
      <c r="BJ36" s="75">
        <f t="shared" si="15"/>
        <v>13.375999999999999</v>
      </c>
      <c r="BK36" s="76">
        <f t="shared" si="16"/>
        <v>0</v>
      </c>
      <c r="BL36" s="76">
        <f t="shared" si="17"/>
        <v>0</v>
      </c>
      <c r="BM36" s="77">
        <f t="shared" si="18"/>
        <v>13.375999999999999</v>
      </c>
      <c r="BN36" s="85">
        <v>13.38</v>
      </c>
      <c r="BO36" s="231"/>
      <c r="BP36" s="89"/>
      <c r="BQ36" s="106" t="s">
        <v>133</v>
      </c>
      <c r="BR36" s="106" t="s">
        <v>83</v>
      </c>
      <c r="BS36" s="171" t="s">
        <v>134</v>
      </c>
    </row>
    <row r="37" spans="1:71" s="81" customFormat="1" ht="129" customHeight="1" thickBot="1">
      <c r="A37" s="46"/>
      <c r="B37" s="47"/>
      <c r="C37" s="47"/>
      <c r="D37" s="110" t="s">
        <v>223</v>
      </c>
      <c r="E37" s="49" t="s">
        <v>90</v>
      </c>
      <c r="F37" s="50" t="s">
        <v>167</v>
      </c>
      <c r="G37" s="47"/>
      <c r="H37" s="168" t="s">
        <v>224</v>
      </c>
      <c r="I37" s="168" t="s">
        <v>224</v>
      </c>
      <c r="J37" s="160" t="s">
        <v>225</v>
      </c>
      <c r="K37" s="160" t="s">
        <v>225</v>
      </c>
      <c r="L37" s="169" t="s">
        <v>226</v>
      </c>
      <c r="M37" s="47" t="s">
        <v>231</v>
      </c>
      <c r="N37" s="47"/>
      <c r="O37" s="47"/>
      <c r="P37" s="95" t="s">
        <v>232</v>
      </c>
      <c r="Q37" s="47"/>
      <c r="R37" s="47"/>
      <c r="S37" s="96">
        <v>2.4300000000000002</v>
      </c>
      <c r="T37" s="50" t="s">
        <v>80</v>
      </c>
      <c r="U37" s="49"/>
      <c r="V37" s="161">
        <v>38</v>
      </c>
      <c r="W37" s="161">
        <v>33</v>
      </c>
      <c r="X37" s="161">
        <v>64</v>
      </c>
      <c r="Y37" s="161">
        <v>38</v>
      </c>
      <c r="Z37" s="161">
        <v>33</v>
      </c>
      <c r="AA37" s="161">
        <v>64</v>
      </c>
      <c r="AB37" s="58">
        <v>8</v>
      </c>
      <c r="AC37" s="166">
        <v>6</v>
      </c>
      <c r="AD37" s="59">
        <f t="shared" si="53"/>
        <v>1.2671999999999999E-2</v>
      </c>
      <c r="AE37" s="60">
        <v>63</v>
      </c>
      <c r="AF37" s="61">
        <f t="shared" si="54"/>
        <v>29829.545454545456</v>
      </c>
      <c r="AG37" s="62">
        <v>2250</v>
      </c>
      <c r="AH37" s="74">
        <f t="shared" si="55"/>
        <v>7.5428571428571428E-2</v>
      </c>
      <c r="AI37" s="140" t="s">
        <v>222</v>
      </c>
      <c r="AJ37" s="170">
        <v>0.309</v>
      </c>
      <c r="AK37" s="66">
        <f t="shared" si="56"/>
        <v>0.75087000000000004</v>
      </c>
      <c r="AL37" s="66">
        <f t="shared" si="57"/>
        <v>3.2562985714285717</v>
      </c>
      <c r="AM37" s="65">
        <v>0.01</v>
      </c>
      <c r="AN37" s="66">
        <f t="shared" si="58"/>
        <v>4.6500000000000007E-2</v>
      </c>
      <c r="AO37" s="65">
        <v>0.06</v>
      </c>
      <c r="AP37" s="66">
        <f t="shared" si="59"/>
        <v>0.27900000000000003</v>
      </c>
      <c r="AQ37" s="67">
        <v>0</v>
      </c>
      <c r="AR37" s="65">
        <v>0</v>
      </c>
      <c r="AS37" s="101">
        <f t="shared" si="60"/>
        <v>0</v>
      </c>
      <c r="AT37" s="66">
        <f t="shared" si="61"/>
        <v>0.32550000000000001</v>
      </c>
      <c r="AU37" s="66">
        <f t="shared" si="62"/>
        <v>3.5817985714285716</v>
      </c>
      <c r="AV37" s="102">
        <f t="shared" si="63"/>
        <v>0.22972073732718895</v>
      </c>
      <c r="AW37" s="69">
        <v>4.6500000000000004</v>
      </c>
      <c r="AX37" s="69"/>
      <c r="AY37" s="69"/>
      <c r="AZ37" s="103">
        <v>9.99</v>
      </c>
      <c r="BA37" s="104">
        <f t="shared" si="64"/>
        <v>0.53453453453453448</v>
      </c>
      <c r="BB37" s="83"/>
      <c r="BC37" s="111">
        <f t="shared" si="71"/>
        <v>1000</v>
      </c>
      <c r="BD37" s="167">
        <v>1000</v>
      </c>
      <c r="BE37" s="164"/>
      <c r="BF37" s="165"/>
      <c r="BG37" s="105">
        <f t="shared" si="65"/>
        <v>3581.7985714285714</v>
      </c>
      <c r="BH37" s="66">
        <f t="shared" si="66"/>
        <v>4650</v>
      </c>
      <c r="BI37" s="84">
        <f t="shared" si="67"/>
        <v>9990</v>
      </c>
      <c r="BJ37" s="75">
        <f t="shared" si="15"/>
        <v>13.375999999999999</v>
      </c>
      <c r="BK37" s="76">
        <f t="shared" si="16"/>
        <v>0</v>
      </c>
      <c r="BL37" s="76">
        <f t="shared" si="17"/>
        <v>0</v>
      </c>
      <c r="BM37" s="77">
        <f t="shared" si="18"/>
        <v>13.375999999999999</v>
      </c>
      <c r="BN37" s="85">
        <v>13.38</v>
      </c>
      <c r="BO37" s="231"/>
      <c r="BP37" s="89"/>
      <c r="BQ37" s="106" t="s">
        <v>133</v>
      </c>
      <c r="BR37" s="106" t="s">
        <v>83</v>
      </c>
      <c r="BS37" s="171" t="s">
        <v>134</v>
      </c>
    </row>
    <row r="38" spans="1:71" s="81" customFormat="1" ht="129" customHeight="1" thickBot="1">
      <c r="A38" s="46"/>
      <c r="B38" s="47"/>
      <c r="C38" s="47"/>
      <c r="D38" s="110" t="s">
        <v>223</v>
      </c>
      <c r="E38" s="49" t="s">
        <v>90</v>
      </c>
      <c r="F38" s="50" t="s">
        <v>167</v>
      </c>
      <c r="G38" s="47"/>
      <c r="H38" s="168" t="s">
        <v>224</v>
      </c>
      <c r="I38" s="168" t="s">
        <v>303</v>
      </c>
      <c r="J38" s="160" t="s">
        <v>233</v>
      </c>
      <c r="K38" s="160" t="s">
        <v>233</v>
      </c>
      <c r="L38" s="172" t="s">
        <v>234</v>
      </c>
      <c r="M38" s="47" t="s">
        <v>210</v>
      </c>
      <c r="N38" s="47"/>
      <c r="O38" s="47"/>
      <c r="P38" s="95" t="s">
        <v>235</v>
      </c>
      <c r="Q38" s="47"/>
      <c r="R38" s="47"/>
      <c r="S38" s="128">
        <f>'[2]Serena 12.22'!$T$53</f>
        <v>3.55</v>
      </c>
      <c r="T38" s="50" t="s">
        <v>80</v>
      </c>
      <c r="U38" s="49"/>
      <c r="V38" s="173">
        <v>75</v>
      </c>
      <c r="W38" s="173">
        <v>31</v>
      </c>
      <c r="X38" s="173">
        <v>47.5</v>
      </c>
      <c r="Y38" s="173">
        <v>75</v>
      </c>
      <c r="Z38" s="173">
        <v>31</v>
      </c>
      <c r="AA38" s="173">
        <v>47.5</v>
      </c>
      <c r="AB38" s="58">
        <v>8</v>
      </c>
      <c r="AC38" s="166">
        <v>8</v>
      </c>
      <c r="AD38" s="59">
        <f t="shared" si="53"/>
        <v>1.1780000000000001E-2</v>
      </c>
      <c r="AE38" s="60">
        <v>63</v>
      </c>
      <c r="AF38" s="61">
        <f t="shared" si="54"/>
        <v>42784.380305602717</v>
      </c>
      <c r="AG38" s="62">
        <v>2250</v>
      </c>
      <c r="AH38" s="74">
        <f t="shared" si="55"/>
        <v>5.2589285714285713E-2</v>
      </c>
      <c r="AI38" s="140" t="s">
        <v>222</v>
      </c>
      <c r="AJ38" s="170">
        <v>0.309</v>
      </c>
      <c r="AK38" s="66">
        <f t="shared" si="56"/>
        <v>1.0969499999999999</v>
      </c>
      <c r="AL38" s="66">
        <f t="shared" si="57"/>
        <v>4.6995392857142857</v>
      </c>
      <c r="AM38" s="65">
        <v>0.01</v>
      </c>
      <c r="AN38" s="66">
        <f t="shared" si="58"/>
        <v>7.2499999999999995E-2</v>
      </c>
      <c r="AO38" s="65">
        <v>0.06</v>
      </c>
      <c r="AP38" s="66">
        <f t="shared" si="59"/>
        <v>0.435</v>
      </c>
      <c r="AQ38" s="67">
        <v>0</v>
      </c>
      <c r="AR38" s="65">
        <v>0</v>
      </c>
      <c r="AS38" s="101">
        <f t="shared" si="60"/>
        <v>0</v>
      </c>
      <c r="AT38" s="66">
        <f t="shared" si="61"/>
        <v>0.50749999999999995</v>
      </c>
      <c r="AU38" s="66">
        <f t="shared" si="62"/>
        <v>5.207039285714286</v>
      </c>
      <c r="AV38" s="102">
        <f t="shared" si="63"/>
        <v>0.28178768472906401</v>
      </c>
      <c r="AW38" s="69">
        <v>7.25</v>
      </c>
      <c r="AX38" s="69"/>
      <c r="AY38" s="69"/>
      <c r="AZ38" s="103">
        <v>14.99</v>
      </c>
      <c r="BA38" s="104">
        <f t="shared" si="64"/>
        <v>0.51634422948632419</v>
      </c>
      <c r="BB38" s="83"/>
      <c r="BC38" s="111">
        <f>SUM(BD38:BF38)</f>
        <v>1000</v>
      </c>
      <c r="BD38" s="167">
        <v>1000</v>
      </c>
      <c r="BE38" s="164"/>
      <c r="BF38" s="165"/>
      <c r="BG38" s="105">
        <f t="shared" si="65"/>
        <v>5207.0392857142861</v>
      </c>
      <c r="BH38" s="66">
        <f t="shared" si="66"/>
        <v>7250</v>
      </c>
      <c r="BI38" s="84">
        <f>IF(ISERROR(AZ38*BC38),"",AZ38*BC38)</f>
        <v>14990</v>
      </c>
      <c r="BJ38" s="75">
        <f t="shared" si="15"/>
        <v>13.8046875</v>
      </c>
      <c r="BK38" s="76">
        <f t="shared" si="16"/>
        <v>0</v>
      </c>
      <c r="BL38" s="76">
        <f t="shared" si="17"/>
        <v>0</v>
      </c>
      <c r="BM38" s="77">
        <f t="shared" si="18"/>
        <v>13.8046875</v>
      </c>
      <c r="BN38" s="85">
        <v>13.8</v>
      </c>
      <c r="BO38" s="231"/>
      <c r="BP38" s="89"/>
      <c r="BQ38" s="106" t="s">
        <v>133</v>
      </c>
      <c r="BR38" s="106" t="s">
        <v>83</v>
      </c>
      <c r="BS38" s="171" t="s">
        <v>236</v>
      </c>
    </row>
    <row r="39" spans="1:71" s="81" customFormat="1" ht="47.45" customHeight="1" thickBot="1">
      <c r="A39" s="46"/>
      <c r="B39" s="235"/>
      <c r="C39" s="47"/>
      <c r="D39" s="110" t="s">
        <v>69</v>
      </c>
      <c r="E39" s="49" t="s">
        <v>70</v>
      </c>
      <c r="F39" s="50" t="s">
        <v>167</v>
      </c>
      <c r="G39" s="47"/>
      <c r="H39" s="174" t="s">
        <v>237</v>
      </c>
      <c r="I39" s="174" t="s">
        <v>304</v>
      </c>
      <c r="J39" s="175" t="s">
        <v>170</v>
      </c>
      <c r="K39" s="175" t="s">
        <v>170</v>
      </c>
      <c r="L39" s="174" t="s">
        <v>238</v>
      </c>
      <c r="M39" s="174" t="s">
        <v>239</v>
      </c>
      <c r="N39" s="176"/>
      <c r="O39" s="176"/>
      <c r="P39" s="55" t="s">
        <v>240</v>
      </c>
      <c r="Q39" s="47"/>
      <c r="R39" s="176" t="s">
        <v>104</v>
      </c>
      <c r="S39" s="96">
        <v>4.55</v>
      </c>
      <c r="T39" s="50" t="s">
        <v>80</v>
      </c>
      <c r="U39" s="47"/>
      <c r="V39" s="177">
        <v>41</v>
      </c>
      <c r="W39" s="177">
        <v>41</v>
      </c>
      <c r="X39" s="177">
        <v>47</v>
      </c>
      <c r="Y39" s="178">
        <v>41</v>
      </c>
      <c r="Z39" s="178">
        <v>41</v>
      </c>
      <c r="AA39" s="178">
        <v>47</v>
      </c>
      <c r="AB39" s="58">
        <v>8</v>
      </c>
      <c r="AC39" s="179">
        <v>6</v>
      </c>
      <c r="AD39" s="132">
        <f t="shared" si="53"/>
        <v>1.1561999999999999E-2</v>
      </c>
      <c r="AE39" s="60">
        <v>63</v>
      </c>
      <c r="AF39" s="61">
        <f t="shared" si="54"/>
        <v>32693.305656460823</v>
      </c>
      <c r="AG39" s="62">
        <v>2250</v>
      </c>
      <c r="AH39" s="63">
        <f t="shared" si="55"/>
        <v>6.8821428571428561E-2</v>
      </c>
      <c r="AI39" s="180" t="s">
        <v>173</v>
      </c>
      <c r="AJ39" s="141">
        <v>0.45</v>
      </c>
      <c r="AK39" s="63">
        <f t="shared" si="56"/>
        <v>2.0474999999999999</v>
      </c>
      <c r="AL39" s="63">
        <f t="shared" si="57"/>
        <v>6.666321428571429</v>
      </c>
      <c r="AM39" s="65">
        <v>0.01</v>
      </c>
      <c r="AN39" s="66">
        <f t="shared" si="58"/>
        <v>0.11</v>
      </c>
      <c r="AO39" s="65">
        <v>0.06</v>
      </c>
      <c r="AP39" s="63">
        <f t="shared" si="59"/>
        <v>0.65999999999999992</v>
      </c>
      <c r="AQ39" s="67">
        <v>0</v>
      </c>
      <c r="AR39" s="65">
        <v>0</v>
      </c>
      <c r="AS39" s="63">
        <f t="shared" si="60"/>
        <v>0</v>
      </c>
      <c r="AT39" s="63">
        <f t="shared" si="61"/>
        <v>0.76999999999999991</v>
      </c>
      <c r="AU39" s="63">
        <f t="shared" si="62"/>
        <v>7.4363214285714285</v>
      </c>
      <c r="AV39" s="134">
        <f t="shared" ref="AV39:AV59" si="72">IF(ISERROR((AW39-AU39)/AW39),"",(AW39-AU39)/AW39)</f>
        <v>0.32397077922077921</v>
      </c>
      <c r="AW39" s="128">
        <v>11</v>
      </c>
      <c r="AX39" s="69">
        <v>11</v>
      </c>
      <c r="AY39" s="69">
        <v>12.5</v>
      </c>
      <c r="AZ39" s="103">
        <v>26.99</v>
      </c>
      <c r="BA39" s="134">
        <f t="shared" si="64"/>
        <v>0.59244164505372354</v>
      </c>
      <c r="BB39" s="119"/>
      <c r="BC39" s="181">
        <f>SUM(BD39:BF39)</f>
        <v>1500</v>
      </c>
      <c r="BD39" s="182"/>
      <c r="BE39" s="183">
        <v>1500</v>
      </c>
      <c r="BF39" s="184"/>
      <c r="BG39" s="185">
        <f t="shared" ref="BG39:BG59" si="73">IF(ISERROR(AU39*BC39),"",AU39*BC39)</f>
        <v>11154.482142857143</v>
      </c>
      <c r="BH39" s="67">
        <f t="shared" ref="BH39:BH59" si="74">IF(ISERROR(AW39*BC39),"",AW39*BC39)</f>
        <v>16500</v>
      </c>
      <c r="BI39" s="119">
        <f t="shared" ref="BI39:BI49" si="75">IF(ISERROR(AZ39*BC39),"",AZ39*BC39)</f>
        <v>40485</v>
      </c>
      <c r="BJ39" s="75">
        <f t="shared" si="15"/>
        <v>0</v>
      </c>
      <c r="BK39" s="76">
        <f t="shared" si="16"/>
        <v>19.751749999999998</v>
      </c>
      <c r="BL39" s="76">
        <f t="shared" si="17"/>
        <v>0</v>
      </c>
      <c r="BM39" s="77">
        <f t="shared" si="18"/>
        <v>19.751749999999998</v>
      </c>
      <c r="BN39" s="186">
        <v>19.75</v>
      </c>
      <c r="BO39" s="231"/>
      <c r="BP39" s="47"/>
      <c r="BQ39" s="176" t="s">
        <v>82</v>
      </c>
      <c r="BR39" s="176" t="s">
        <v>83</v>
      </c>
      <c r="BS39" s="187" t="s">
        <v>241</v>
      </c>
    </row>
    <row r="40" spans="1:71" s="81" customFormat="1" ht="49.5" customHeight="1" thickBot="1">
      <c r="A40" s="46"/>
      <c r="B40" s="235"/>
      <c r="C40" s="47"/>
      <c r="D40" s="110" t="s">
        <v>69</v>
      </c>
      <c r="E40" s="49" t="s">
        <v>70</v>
      </c>
      <c r="F40" s="50" t="s">
        <v>167</v>
      </c>
      <c r="G40" s="47"/>
      <c r="H40" s="174" t="s">
        <v>237</v>
      </c>
      <c r="I40" s="174" t="s">
        <v>305</v>
      </c>
      <c r="J40" s="175" t="s">
        <v>170</v>
      </c>
      <c r="K40" s="175" t="s">
        <v>170</v>
      </c>
      <c r="L40" s="174" t="s">
        <v>238</v>
      </c>
      <c r="M40" s="174" t="s">
        <v>242</v>
      </c>
      <c r="N40" s="176"/>
      <c r="O40" s="176"/>
      <c r="P40" s="55" t="s">
        <v>243</v>
      </c>
      <c r="Q40" s="47"/>
      <c r="R40" s="176" t="s">
        <v>104</v>
      </c>
      <c r="S40" s="96">
        <v>4.3</v>
      </c>
      <c r="T40" s="50" t="s">
        <v>80</v>
      </c>
      <c r="U40" s="47"/>
      <c r="V40" s="177">
        <v>41</v>
      </c>
      <c r="W40" s="177">
        <v>41</v>
      </c>
      <c r="X40" s="177">
        <v>47</v>
      </c>
      <c r="Y40" s="178">
        <v>41</v>
      </c>
      <c r="Z40" s="178">
        <v>41</v>
      </c>
      <c r="AA40" s="178">
        <v>47</v>
      </c>
      <c r="AB40" s="58">
        <v>8</v>
      </c>
      <c r="AC40" s="179">
        <v>6</v>
      </c>
      <c r="AD40" s="132">
        <f t="shared" si="53"/>
        <v>1.1561999999999999E-2</v>
      </c>
      <c r="AE40" s="60">
        <v>63</v>
      </c>
      <c r="AF40" s="61">
        <f t="shared" si="54"/>
        <v>32693.305656460823</v>
      </c>
      <c r="AG40" s="62">
        <v>2250</v>
      </c>
      <c r="AH40" s="63">
        <f t="shared" si="55"/>
        <v>6.8821428571428561E-2</v>
      </c>
      <c r="AI40" s="180" t="s">
        <v>173</v>
      </c>
      <c r="AJ40" s="141">
        <v>0.45</v>
      </c>
      <c r="AK40" s="63">
        <f t="shared" si="56"/>
        <v>1.9350000000000001</v>
      </c>
      <c r="AL40" s="63">
        <f t="shared" si="57"/>
        <v>6.3038214285714282</v>
      </c>
      <c r="AM40" s="65">
        <v>0.01</v>
      </c>
      <c r="AN40" s="66">
        <f t="shared" si="58"/>
        <v>0.11</v>
      </c>
      <c r="AO40" s="65">
        <v>0.06</v>
      </c>
      <c r="AP40" s="63">
        <f t="shared" si="59"/>
        <v>0.65999999999999992</v>
      </c>
      <c r="AQ40" s="67">
        <v>0</v>
      </c>
      <c r="AR40" s="65">
        <v>0</v>
      </c>
      <c r="AS40" s="63">
        <f t="shared" si="60"/>
        <v>0</v>
      </c>
      <c r="AT40" s="63">
        <f t="shared" si="61"/>
        <v>0.76999999999999991</v>
      </c>
      <c r="AU40" s="63">
        <f t="shared" si="62"/>
        <v>7.0738214285714278</v>
      </c>
      <c r="AV40" s="134">
        <f t="shared" si="72"/>
        <v>0.35692532467532473</v>
      </c>
      <c r="AW40" s="128">
        <v>11</v>
      </c>
      <c r="AX40" s="69">
        <v>11</v>
      </c>
      <c r="AY40" s="69">
        <v>12.3</v>
      </c>
      <c r="AZ40" s="103">
        <v>26.99</v>
      </c>
      <c r="BA40" s="134">
        <f t="shared" si="64"/>
        <v>0.59244164505372354</v>
      </c>
      <c r="BB40" s="119"/>
      <c r="BC40" s="181">
        <f t="shared" ref="BC40:BC41" si="76">SUM(BD40:BF40)</f>
        <v>1500</v>
      </c>
      <c r="BD40" s="182"/>
      <c r="BE40" s="183">
        <v>1500</v>
      </c>
      <c r="BF40" s="184"/>
      <c r="BG40" s="185">
        <f t="shared" si="73"/>
        <v>10610.732142857141</v>
      </c>
      <c r="BH40" s="67">
        <f t="shared" si="74"/>
        <v>16500</v>
      </c>
      <c r="BI40" s="119">
        <f t="shared" si="75"/>
        <v>40485</v>
      </c>
      <c r="BJ40" s="75">
        <f t="shared" si="15"/>
        <v>0</v>
      </c>
      <c r="BK40" s="76">
        <f t="shared" si="16"/>
        <v>19.751749999999998</v>
      </c>
      <c r="BL40" s="76">
        <f t="shared" si="17"/>
        <v>0</v>
      </c>
      <c r="BM40" s="77">
        <f t="shared" si="18"/>
        <v>19.751749999999998</v>
      </c>
      <c r="BN40" s="186">
        <v>19.75</v>
      </c>
      <c r="BO40" s="231"/>
      <c r="BP40" s="47"/>
      <c r="BQ40" s="176" t="s">
        <v>82</v>
      </c>
      <c r="BR40" s="176" t="s">
        <v>83</v>
      </c>
      <c r="BS40" s="187" t="s">
        <v>241</v>
      </c>
    </row>
    <row r="41" spans="1:71" s="81" customFormat="1" ht="48" customHeight="1" thickBot="1">
      <c r="A41" s="46"/>
      <c r="B41" s="235"/>
      <c r="C41" s="47"/>
      <c r="D41" s="110" t="s">
        <v>69</v>
      </c>
      <c r="E41" s="49" t="s">
        <v>70</v>
      </c>
      <c r="F41" s="50" t="s">
        <v>167</v>
      </c>
      <c r="G41" s="47"/>
      <c r="H41" s="174" t="s">
        <v>244</v>
      </c>
      <c r="I41" s="174" t="s">
        <v>304</v>
      </c>
      <c r="J41" s="175" t="s">
        <v>170</v>
      </c>
      <c r="K41" s="175" t="s">
        <v>170</v>
      </c>
      <c r="L41" s="174" t="s">
        <v>238</v>
      </c>
      <c r="M41" s="174" t="s">
        <v>245</v>
      </c>
      <c r="N41" s="176"/>
      <c r="O41" s="176"/>
      <c r="P41" s="55" t="s">
        <v>246</v>
      </c>
      <c r="Q41" s="47"/>
      <c r="R41" s="176" t="s">
        <v>104</v>
      </c>
      <c r="S41" s="96">
        <v>4.0999999999999996</v>
      </c>
      <c r="T41" s="50" t="s">
        <v>80</v>
      </c>
      <c r="U41" s="47"/>
      <c r="V41" s="177">
        <v>41</v>
      </c>
      <c r="W41" s="177">
        <v>41</v>
      </c>
      <c r="X41" s="177">
        <v>47</v>
      </c>
      <c r="Y41" s="178">
        <v>41</v>
      </c>
      <c r="Z41" s="178">
        <v>41</v>
      </c>
      <c r="AA41" s="178">
        <v>47</v>
      </c>
      <c r="AB41" s="58">
        <v>8</v>
      </c>
      <c r="AC41" s="179">
        <v>6</v>
      </c>
      <c r="AD41" s="132">
        <f t="shared" si="53"/>
        <v>1.1561999999999999E-2</v>
      </c>
      <c r="AE41" s="60">
        <v>63</v>
      </c>
      <c r="AF41" s="61">
        <f t="shared" si="54"/>
        <v>32693.305656460823</v>
      </c>
      <c r="AG41" s="62">
        <v>2250</v>
      </c>
      <c r="AH41" s="63">
        <f t="shared" si="55"/>
        <v>6.8821428571428561E-2</v>
      </c>
      <c r="AI41" s="180" t="s">
        <v>173</v>
      </c>
      <c r="AJ41" s="141">
        <v>0.45</v>
      </c>
      <c r="AK41" s="63">
        <f t="shared" si="56"/>
        <v>1.845</v>
      </c>
      <c r="AL41" s="63">
        <f t="shared" si="57"/>
        <v>6.0138214285714282</v>
      </c>
      <c r="AM41" s="65">
        <v>0.01</v>
      </c>
      <c r="AN41" s="66">
        <f t="shared" si="58"/>
        <v>0.11</v>
      </c>
      <c r="AO41" s="65">
        <v>0.06</v>
      </c>
      <c r="AP41" s="63">
        <f t="shared" si="59"/>
        <v>0.65999999999999992</v>
      </c>
      <c r="AQ41" s="67">
        <v>0</v>
      </c>
      <c r="AR41" s="65">
        <v>0</v>
      </c>
      <c r="AS41" s="63">
        <f t="shared" si="60"/>
        <v>0</v>
      </c>
      <c r="AT41" s="63">
        <f t="shared" si="61"/>
        <v>0.76999999999999991</v>
      </c>
      <c r="AU41" s="63">
        <f t="shared" si="62"/>
        <v>6.7838214285714278</v>
      </c>
      <c r="AV41" s="134">
        <f t="shared" si="72"/>
        <v>0.3832889610389611</v>
      </c>
      <c r="AW41" s="128">
        <v>11</v>
      </c>
      <c r="AX41" s="69">
        <v>11</v>
      </c>
      <c r="AY41" s="69">
        <v>12</v>
      </c>
      <c r="AZ41" s="103">
        <v>26.99</v>
      </c>
      <c r="BA41" s="134">
        <f t="shared" si="64"/>
        <v>0.59244164505372354</v>
      </c>
      <c r="BB41" s="119"/>
      <c r="BC41" s="181">
        <f t="shared" si="76"/>
        <v>1500</v>
      </c>
      <c r="BD41" s="182"/>
      <c r="BE41" s="183">
        <v>1500</v>
      </c>
      <c r="BF41" s="184"/>
      <c r="BG41" s="185">
        <f t="shared" si="73"/>
        <v>10175.732142857141</v>
      </c>
      <c r="BH41" s="67">
        <f t="shared" si="74"/>
        <v>16500</v>
      </c>
      <c r="BI41" s="119">
        <f t="shared" si="75"/>
        <v>40485</v>
      </c>
      <c r="BJ41" s="75">
        <f t="shared" si="15"/>
        <v>0</v>
      </c>
      <c r="BK41" s="76">
        <f t="shared" si="16"/>
        <v>19.751749999999998</v>
      </c>
      <c r="BL41" s="76">
        <f t="shared" si="17"/>
        <v>0</v>
      </c>
      <c r="BM41" s="77">
        <f t="shared" si="18"/>
        <v>19.751749999999998</v>
      </c>
      <c r="BN41" s="186">
        <v>19.75</v>
      </c>
      <c r="BO41" s="231"/>
      <c r="BP41" s="47"/>
      <c r="BQ41" s="176" t="s">
        <v>82</v>
      </c>
      <c r="BR41" s="176" t="s">
        <v>83</v>
      </c>
      <c r="BS41" s="187" t="s">
        <v>241</v>
      </c>
    </row>
    <row r="42" spans="1:71" s="81" customFormat="1" ht="110.1" customHeight="1" thickBot="1">
      <c r="A42" s="46"/>
      <c r="B42" s="47"/>
      <c r="C42" s="47"/>
      <c r="D42" s="110" t="s">
        <v>69</v>
      </c>
      <c r="E42" s="49" t="s">
        <v>70</v>
      </c>
      <c r="F42" s="188" t="s">
        <v>140</v>
      </c>
      <c r="G42" s="47"/>
      <c r="H42" s="92" t="s">
        <v>247</v>
      </c>
      <c r="I42" s="92" t="s">
        <v>247</v>
      </c>
      <c r="J42" s="189" t="s">
        <v>248</v>
      </c>
      <c r="K42" s="189" t="s">
        <v>248</v>
      </c>
      <c r="L42" s="190" t="s">
        <v>249</v>
      </c>
      <c r="M42" s="174" t="s">
        <v>131</v>
      </c>
      <c r="N42" s="174" t="s">
        <v>104</v>
      </c>
      <c r="O42" s="174"/>
      <c r="P42" s="55" t="s">
        <v>250</v>
      </c>
      <c r="Q42" s="176"/>
      <c r="R42" s="191" t="s">
        <v>104</v>
      </c>
      <c r="S42" s="128">
        <f>0.86+0.15</f>
        <v>1.01</v>
      </c>
      <c r="T42" s="50" t="s">
        <v>80</v>
      </c>
      <c r="U42" s="47"/>
      <c r="V42" s="192">
        <v>38.200000000000003</v>
      </c>
      <c r="W42" s="192">
        <v>21</v>
      </c>
      <c r="X42" s="192">
        <v>23</v>
      </c>
      <c r="Y42" s="192">
        <v>38.200000000000003</v>
      </c>
      <c r="Z42" s="192">
        <v>21</v>
      </c>
      <c r="AA42" s="192">
        <v>23</v>
      </c>
      <c r="AB42" s="58">
        <v>8</v>
      </c>
      <c r="AC42" s="179">
        <v>12</v>
      </c>
      <c r="AD42" s="59">
        <f t="shared" ref="AD42:AD59" si="77">IF(Y42="","",Y42*Z42*AA42/1000000)</f>
        <v>1.8450600000000001E-2</v>
      </c>
      <c r="AE42" s="60">
        <v>63</v>
      </c>
      <c r="AF42" s="61">
        <f t="shared" si="54"/>
        <v>40974.277259276118</v>
      </c>
      <c r="AG42" s="62">
        <v>2250</v>
      </c>
      <c r="AH42" s="63">
        <f t="shared" si="55"/>
        <v>5.4912500000000003E-2</v>
      </c>
      <c r="AI42" s="163" t="s">
        <v>222</v>
      </c>
      <c r="AJ42" s="141">
        <v>0.45</v>
      </c>
      <c r="AK42" s="63">
        <f t="shared" si="56"/>
        <v>0.45450000000000002</v>
      </c>
      <c r="AL42" s="63">
        <f t="shared" si="57"/>
        <v>1.5194125000000001</v>
      </c>
      <c r="AM42" s="65">
        <v>0.01</v>
      </c>
      <c r="AN42" s="66">
        <f t="shared" si="58"/>
        <v>1.95E-2</v>
      </c>
      <c r="AO42" s="65">
        <v>0.06</v>
      </c>
      <c r="AP42" s="63">
        <f t="shared" si="59"/>
        <v>0.11699999999999999</v>
      </c>
      <c r="AQ42" s="67">
        <v>0</v>
      </c>
      <c r="AR42" s="65">
        <v>0</v>
      </c>
      <c r="AS42" s="63">
        <f t="shared" si="60"/>
        <v>0</v>
      </c>
      <c r="AT42" s="63">
        <f t="shared" si="61"/>
        <v>0.13649999999999998</v>
      </c>
      <c r="AU42" s="63">
        <f t="shared" si="62"/>
        <v>1.6559125000000001</v>
      </c>
      <c r="AV42" s="134">
        <f t="shared" si="72"/>
        <v>0.15081410256410249</v>
      </c>
      <c r="AW42" s="69">
        <v>1.95</v>
      </c>
      <c r="AX42" s="69"/>
      <c r="AY42" s="69"/>
      <c r="AZ42" s="103">
        <v>3.99</v>
      </c>
      <c r="BA42" s="134">
        <f t="shared" si="64"/>
        <v>0.51127819548872178</v>
      </c>
      <c r="BB42" s="119"/>
      <c r="BC42" s="181">
        <v>3000</v>
      </c>
      <c r="BD42" s="182"/>
      <c r="BE42" s="182"/>
      <c r="BF42" s="184"/>
      <c r="BG42" s="185">
        <f t="shared" si="73"/>
        <v>4967.7375000000002</v>
      </c>
      <c r="BH42" s="67">
        <f t="shared" si="74"/>
        <v>5850</v>
      </c>
      <c r="BI42" s="119">
        <f t="shared" si="75"/>
        <v>11970</v>
      </c>
      <c r="BJ42" s="75">
        <f t="shared" si="15"/>
        <v>0</v>
      </c>
      <c r="BK42" s="76">
        <f t="shared" si="16"/>
        <v>0</v>
      </c>
      <c r="BL42" s="76">
        <f t="shared" si="17"/>
        <v>0</v>
      </c>
      <c r="BM42" s="77">
        <f t="shared" si="18"/>
        <v>0</v>
      </c>
      <c r="BN42" s="186">
        <v>4.6100000000000003</v>
      </c>
      <c r="BO42" s="231"/>
      <c r="BP42" s="47"/>
      <c r="BQ42" s="176" t="s">
        <v>82</v>
      </c>
      <c r="BR42" s="176" t="s">
        <v>83</v>
      </c>
      <c r="BS42" s="187" t="s">
        <v>251</v>
      </c>
    </row>
    <row r="43" spans="1:71" s="81" customFormat="1" ht="110.1" customHeight="1" thickBot="1">
      <c r="A43" s="46"/>
      <c r="B43" s="47"/>
      <c r="C43" s="47"/>
      <c r="D43" s="110" t="s">
        <v>69</v>
      </c>
      <c r="E43" s="49" t="s">
        <v>70</v>
      </c>
      <c r="F43" s="188" t="s">
        <v>140</v>
      </c>
      <c r="G43" s="47"/>
      <c r="H43" s="92" t="s">
        <v>252</v>
      </c>
      <c r="I43" s="92" t="s">
        <v>252</v>
      </c>
      <c r="J43" s="189" t="s">
        <v>248</v>
      </c>
      <c r="K43" s="189" t="s">
        <v>248</v>
      </c>
      <c r="L43" s="190" t="s">
        <v>253</v>
      </c>
      <c r="M43" s="174" t="s">
        <v>131</v>
      </c>
      <c r="N43" s="174" t="s">
        <v>104</v>
      </c>
      <c r="O43" s="174"/>
      <c r="P43" s="55" t="s">
        <v>254</v>
      </c>
      <c r="Q43" s="176"/>
      <c r="R43" s="191" t="s">
        <v>104</v>
      </c>
      <c r="S43" s="128">
        <f>1.36+0.15</f>
        <v>1.51</v>
      </c>
      <c r="T43" s="50" t="s">
        <v>80</v>
      </c>
      <c r="U43" s="47"/>
      <c r="V43" s="192">
        <v>32</v>
      </c>
      <c r="W43" s="192">
        <v>32</v>
      </c>
      <c r="X43" s="192">
        <v>35.4</v>
      </c>
      <c r="Y43" s="192">
        <v>32</v>
      </c>
      <c r="Z43" s="192">
        <v>32</v>
      </c>
      <c r="AA43" s="192">
        <v>35.4</v>
      </c>
      <c r="AB43" s="58">
        <v>8</v>
      </c>
      <c r="AC43" s="179">
        <v>12</v>
      </c>
      <c r="AD43" s="59">
        <f t="shared" si="77"/>
        <v>3.62496E-2</v>
      </c>
      <c r="AE43" s="60">
        <v>63</v>
      </c>
      <c r="AF43" s="61">
        <f t="shared" si="54"/>
        <v>20855.402542372882</v>
      </c>
      <c r="AG43" s="62">
        <v>2250</v>
      </c>
      <c r="AH43" s="63">
        <f t="shared" si="55"/>
        <v>0.10788571428571428</v>
      </c>
      <c r="AI43" s="99" t="s">
        <v>111</v>
      </c>
      <c r="AJ43" s="100">
        <v>0.253</v>
      </c>
      <c r="AK43" s="63">
        <f t="shared" si="56"/>
        <v>0.38202999999999998</v>
      </c>
      <c r="AL43" s="63">
        <f t="shared" si="57"/>
        <v>1.9999157142857142</v>
      </c>
      <c r="AM43" s="65">
        <v>0.01</v>
      </c>
      <c r="AN43" s="66">
        <f t="shared" si="58"/>
        <v>2.7999999999999997E-2</v>
      </c>
      <c r="AO43" s="65">
        <v>0.06</v>
      </c>
      <c r="AP43" s="63">
        <f t="shared" si="59"/>
        <v>0.16799999999999998</v>
      </c>
      <c r="AQ43" s="67">
        <v>0</v>
      </c>
      <c r="AR43" s="65">
        <v>0</v>
      </c>
      <c r="AS43" s="63">
        <f t="shared" si="60"/>
        <v>0</v>
      </c>
      <c r="AT43" s="63">
        <f t="shared" si="61"/>
        <v>0.19599999999999998</v>
      </c>
      <c r="AU43" s="63">
        <f t="shared" si="62"/>
        <v>2.1959157142857144</v>
      </c>
      <c r="AV43" s="134">
        <f t="shared" si="72"/>
        <v>0.21574438775510194</v>
      </c>
      <c r="AW43" s="69">
        <v>2.8</v>
      </c>
      <c r="AX43" s="69"/>
      <c r="AY43" s="69"/>
      <c r="AZ43" s="103">
        <v>5.99</v>
      </c>
      <c r="BA43" s="134">
        <f t="shared" si="64"/>
        <v>0.53255425709515869</v>
      </c>
      <c r="BB43" s="119"/>
      <c r="BC43" s="181">
        <v>3000</v>
      </c>
      <c r="BD43" s="182"/>
      <c r="BE43" s="182"/>
      <c r="BF43" s="184"/>
      <c r="BG43" s="185">
        <f t="shared" si="73"/>
        <v>6587.7471428571434</v>
      </c>
      <c r="BH43" s="67">
        <f t="shared" si="74"/>
        <v>8400</v>
      </c>
      <c r="BI43" s="119">
        <f t="shared" si="75"/>
        <v>17970</v>
      </c>
      <c r="BJ43" s="75">
        <f t="shared" si="15"/>
        <v>0</v>
      </c>
      <c r="BK43" s="76">
        <f t="shared" si="16"/>
        <v>0</v>
      </c>
      <c r="BL43" s="76">
        <f t="shared" si="17"/>
        <v>0</v>
      </c>
      <c r="BM43" s="77">
        <f t="shared" si="18"/>
        <v>0</v>
      </c>
      <c r="BN43" s="186">
        <v>9.06</v>
      </c>
      <c r="BO43" s="231"/>
      <c r="BP43" s="47"/>
      <c r="BQ43" s="176" t="s">
        <v>82</v>
      </c>
      <c r="BR43" s="176" t="s">
        <v>83</v>
      </c>
      <c r="BS43" s="187" t="s">
        <v>251</v>
      </c>
    </row>
    <row r="44" spans="1:71" s="81" customFormat="1" ht="110.1" customHeight="1" thickBot="1">
      <c r="A44" s="46"/>
      <c r="B44" s="47"/>
      <c r="C44" s="47"/>
      <c r="D44" s="47" t="s">
        <v>69</v>
      </c>
      <c r="E44" s="49" t="s">
        <v>70</v>
      </c>
      <c r="F44" s="188" t="s">
        <v>145</v>
      </c>
      <c r="G44" s="47"/>
      <c r="H44" s="92" t="s">
        <v>255</v>
      </c>
      <c r="I44" s="92" t="s">
        <v>255</v>
      </c>
      <c r="J44" s="189" t="s">
        <v>248</v>
      </c>
      <c r="K44" s="189" t="s">
        <v>248</v>
      </c>
      <c r="L44" s="190" t="s">
        <v>256</v>
      </c>
      <c r="M44" s="174" t="s">
        <v>131</v>
      </c>
      <c r="N44" s="174" t="s">
        <v>104</v>
      </c>
      <c r="O44" s="174"/>
      <c r="P44" s="55" t="s">
        <v>257</v>
      </c>
      <c r="Q44" s="176"/>
      <c r="R44" s="191" t="s">
        <v>104</v>
      </c>
      <c r="S44" s="128">
        <f>2.3+0.15</f>
        <v>2.4499999999999997</v>
      </c>
      <c r="T44" s="50" t="s">
        <v>80</v>
      </c>
      <c r="U44" s="47"/>
      <c r="V44" s="192">
        <v>48.2</v>
      </c>
      <c r="W44" s="192">
        <v>40.5</v>
      </c>
      <c r="X44" s="192">
        <v>25.3</v>
      </c>
      <c r="Y44" s="192">
        <v>48.2</v>
      </c>
      <c r="Z44" s="192">
        <v>40.5</v>
      </c>
      <c r="AA44" s="192">
        <v>25.3</v>
      </c>
      <c r="AB44" s="58">
        <v>8</v>
      </c>
      <c r="AC44" s="179">
        <v>6</v>
      </c>
      <c r="AD44" s="59">
        <f t="shared" si="77"/>
        <v>4.9388130000000002E-2</v>
      </c>
      <c r="AE44" s="60">
        <v>63</v>
      </c>
      <c r="AF44" s="61">
        <f t="shared" si="54"/>
        <v>7653.6609100202813</v>
      </c>
      <c r="AG44" s="62">
        <v>2250</v>
      </c>
      <c r="AH44" s="63">
        <f t="shared" si="55"/>
        <v>0.29397696428571429</v>
      </c>
      <c r="AI44" s="99" t="s">
        <v>111</v>
      </c>
      <c r="AJ44" s="100">
        <v>0.253</v>
      </c>
      <c r="AK44" s="63">
        <f t="shared" si="56"/>
        <v>0.6198499999999999</v>
      </c>
      <c r="AL44" s="63">
        <f t="shared" si="57"/>
        <v>3.3638269642857139</v>
      </c>
      <c r="AM44" s="65">
        <v>0.01</v>
      </c>
      <c r="AN44" s="66">
        <f t="shared" si="58"/>
        <v>4.7500000000000001E-2</v>
      </c>
      <c r="AO44" s="65">
        <v>0.06</v>
      </c>
      <c r="AP44" s="63">
        <f t="shared" si="59"/>
        <v>0.28499999999999998</v>
      </c>
      <c r="AQ44" s="67">
        <v>0</v>
      </c>
      <c r="AR44" s="65">
        <v>0</v>
      </c>
      <c r="AS44" s="63">
        <f t="shared" si="60"/>
        <v>0</v>
      </c>
      <c r="AT44" s="63">
        <f t="shared" si="61"/>
        <v>0.33249999999999996</v>
      </c>
      <c r="AU44" s="63">
        <f t="shared" si="62"/>
        <v>3.6963269642857139</v>
      </c>
      <c r="AV44" s="134">
        <f t="shared" si="72"/>
        <v>0.22182590225563917</v>
      </c>
      <c r="AW44" s="69">
        <v>4.75</v>
      </c>
      <c r="AX44" s="69"/>
      <c r="AY44" s="69"/>
      <c r="AZ44" s="103">
        <v>9.99</v>
      </c>
      <c r="BA44" s="134">
        <f t="shared" si="64"/>
        <v>0.52452452452452458</v>
      </c>
      <c r="BB44" s="119"/>
      <c r="BC44" s="181">
        <v>3000</v>
      </c>
      <c r="BD44" s="182"/>
      <c r="BE44" s="182"/>
      <c r="BF44" s="184"/>
      <c r="BG44" s="185">
        <f t="shared" si="73"/>
        <v>11088.980892857142</v>
      </c>
      <c r="BH44" s="67">
        <f t="shared" si="74"/>
        <v>14250</v>
      </c>
      <c r="BI44" s="119">
        <f t="shared" si="75"/>
        <v>29970</v>
      </c>
      <c r="BJ44" s="75">
        <f t="shared" si="15"/>
        <v>0</v>
      </c>
      <c r="BK44" s="76">
        <f t="shared" si="16"/>
        <v>0</v>
      </c>
      <c r="BL44" s="76">
        <f t="shared" si="17"/>
        <v>0</v>
      </c>
      <c r="BM44" s="77">
        <f t="shared" si="18"/>
        <v>0</v>
      </c>
      <c r="BN44" s="186">
        <v>24.69</v>
      </c>
      <c r="BO44" s="231"/>
      <c r="BP44" s="47"/>
      <c r="BQ44" s="176" t="s">
        <v>82</v>
      </c>
      <c r="BR44" s="176" t="s">
        <v>83</v>
      </c>
      <c r="BS44" s="187" t="s">
        <v>251</v>
      </c>
    </row>
    <row r="45" spans="1:71" s="81" customFormat="1" ht="110.1" customHeight="1" thickBot="1">
      <c r="A45" s="46"/>
      <c r="B45" s="47"/>
      <c r="C45" s="47"/>
      <c r="D45" s="110" t="s">
        <v>69</v>
      </c>
      <c r="E45" s="49" t="s">
        <v>70</v>
      </c>
      <c r="F45" s="188" t="s">
        <v>140</v>
      </c>
      <c r="G45" s="47"/>
      <c r="H45" s="193" t="s">
        <v>306</v>
      </c>
      <c r="I45" s="193" t="s">
        <v>297</v>
      </c>
      <c r="J45" s="194" t="s">
        <v>258</v>
      </c>
      <c r="K45" s="194" t="s">
        <v>258</v>
      </c>
      <c r="L45" s="195" t="s">
        <v>259</v>
      </c>
      <c r="M45" s="196" t="s">
        <v>201</v>
      </c>
      <c r="N45" s="174" t="s">
        <v>104</v>
      </c>
      <c r="O45" s="174"/>
      <c r="P45" s="55" t="s">
        <v>260</v>
      </c>
      <c r="Q45" s="176"/>
      <c r="R45" s="191" t="s">
        <v>104</v>
      </c>
      <c r="S45" s="128">
        <f>'[1]Serena 12.16'!$P$48</f>
        <v>2.5499999999999998</v>
      </c>
      <c r="T45" s="50" t="s">
        <v>80</v>
      </c>
      <c r="U45" s="47"/>
      <c r="V45" s="195">
        <v>28</v>
      </c>
      <c r="W45" s="195">
        <v>26</v>
      </c>
      <c r="X45" s="195">
        <v>12</v>
      </c>
      <c r="Y45" s="195">
        <v>28</v>
      </c>
      <c r="Z45" s="195">
        <v>23</v>
      </c>
      <c r="AA45" s="195">
        <v>15</v>
      </c>
      <c r="AB45" s="58">
        <v>8</v>
      </c>
      <c r="AC45" s="179">
        <v>6</v>
      </c>
      <c r="AD45" s="59">
        <f t="shared" si="77"/>
        <v>9.6600000000000002E-3</v>
      </c>
      <c r="AE45" s="60">
        <v>63</v>
      </c>
      <c r="AF45" s="61">
        <f t="shared" si="54"/>
        <v>39130.434782608689</v>
      </c>
      <c r="AG45" s="62">
        <v>2250</v>
      </c>
      <c r="AH45" s="63">
        <f t="shared" si="55"/>
        <v>5.7500000000000009E-2</v>
      </c>
      <c r="AI45" s="197" t="s">
        <v>261</v>
      </c>
      <c r="AJ45" s="198">
        <v>0.70300000000000007</v>
      </c>
      <c r="AK45" s="63">
        <f t="shared" si="56"/>
        <v>1.7926500000000001</v>
      </c>
      <c r="AL45" s="63">
        <f t="shared" si="57"/>
        <v>4.40015</v>
      </c>
      <c r="AM45" s="65">
        <v>0.01</v>
      </c>
      <c r="AN45" s="66">
        <f t="shared" si="58"/>
        <v>7.0000000000000007E-2</v>
      </c>
      <c r="AO45" s="65">
        <v>0.06</v>
      </c>
      <c r="AP45" s="63">
        <f t="shared" si="59"/>
        <v>0.42</v>
      </c>
      <c r="AQ45" s="67">
        <v>0</v>
      </c>
      <c r="AR45" s="65">
        <v>0</v>
      </c>
      <c r="AS45" s="63">
        <f t="shared" si="60"/>
        <v>0</v>
      </c>
      <c r="AT45" s="63">
        <f t="shared" si="61"/>
        <v>0.49</v>
      </c>
      <c r="AU45" s="63">
        <f t="shared" si="62"/>
        <v>4.8901500000000002</v>
      </c>
      <c r="AV45" s="134">
        <f t="shared" si="72"/>
        <v>0.30140714285714282</v>
      </c>
      <c r="AW45" s="142">
        <v>7</v>
      </c>
      <c r="AX45" s="142"/>
      <c r="AY45" s="142"/>
      <c r="AZ45" s="103">
        <v>15.99</v>
      </c>
      <c r="BA45" s="134">
        <f t="shared" si="64"/>
        <v>0.56222639149468423</v>
      </c>
      <c r="BB45" s="119"/>
      <c r="BC45" s="181">
        <f>SUM(BD45:BF45)</f>
        <v>2000</v>
      </c>
      <c r="BD45" s="182">
        <v>2000</v>
      </c>
      <c r="BE45" s="182"/>
      <c r="BF45" s="184"/>
      <c r="BG45" s="185">
        <f t="shared" si="73"/>
        <v>9780.3000000000011</v>
      </c>
      <c r="BH45" s="67">
        <f t="shared" si="74"/>
        <v>14000</v>
      </c>
      <c r="BI45" s="119">
        <f t="shared" si="75"/>
        <v>31980</v>
      </c>
      <c r="BJ45" s="75">
        <f t="shared" si="15"/>
        <v>2.9119999999999999</v>
      </c>
      <c r="BK45" s="76">
        <f t="shared" si="16"/>
        <v>0</v>
      </c>
      <c r="BL45" s="76">
        <f t="shared" si="17"/>
        <v>0</v>
      </c>
      <c r="BM45" s="77">
        <f t="shared" si="18"/>
        <v>2.9119999999999999</v>
      </c>
      <c r="BN45" s="186">
        <v>2.91</v>
      </c>
      <c r="BO45" s="231"/>
      <c r="BP45" s="47"/>
      <c r="BQ45" s="176" t="s">
        <v>82</v>
      </c>
      <c r="BR45" s="176" t="s">
        <v>83</v>
      </c>
      <c r="BS45" s="187" t="s">
        <v>236</v>
      </c>
    </row>
    <row r="46" spans="1:71" s="81" customFormat="1" ht="110.1" customHeight="1" thickBot="1">
      <c r="A46" s="46"/>
      <c r="B46" s="47"/>
      <c r="C46" s="47"/>
      <c r="D46" s="110" t="s">
        <v>69</v>
      </c>
      <c r="E46" s="49" t="s">
        <v>70</v>
      </c>
      <c r="F46" s="188" t="s">
        <v>140</v>
      </c>
      <c r="G46" s="47"/>
      <c r="H46" s="193" t="s">
        <v>307</v>
      </c>
      <c r="I46" s="193" t="s">
        <v>297</v>
      </c>
      <c r="J46" s="194" t="s">
        <v>258</v>
      </c>
      <c r="K46" s="194" t="s">
        <v>258</v>
      </c>
      <c r="L46" s="195" t="s">
        <v>259</v>
      </c>
      <c r="M46" s="196" t="s">
        <v>197</v>
      </c>
      <c r="N46" s="174" t="s">
        <v>104</v>
      </c>
      <c r="O46" s="174"/>
      <c r="P46" s="55" t="s">
        <v>262</v>
      </c>
      <c r="Q46" s="176"/>
      <c r="R46" s="191" t="s">
        <v>104</v>
      </c>
      <c r="S46" s="128">
        <f>'[1]Serena 12.16'!$P$48</f>
        <v>2.5499999999999998</v>
      </c>
      <c r="T46" s="50" t="s">
        <v>80</v>
      </c>
      <c r="U46" s="47"/>
      <c r="V46" s="195">
        <v>28</v>
      </c>
      <c r="W46" s="195">
        <v>26</v>
      </c>
      <c r="X46" s="195">
        <v>12</v>
      </c>
      <c r="Y46" s="195">
        <v>28</v>
      </c>
      <c r="Z46" s="195">
        <v>23</v>
      </c>
      <c r="AA46" s="195">
        <v>15</v>
      </c>
      <c r="AB46" s="58">
        <v>8</v>
      </c>
      <c r="AC46" s="179">
        <v>6</v>
      </c>
      <c r="AD46" s="59">
        <f t="shared" si="77"/>
        <v>9.6600000000000002E-3</v>
      </c>
      <c r="AE46" s="60">
        <v>63</v>
      </c>
      <c r="AF46" s="61">
        <f t="shared" si="54"/>
        <v>39130.434782608689</v>
      </c>
      <c r="AG46" s="62">
        <v>2250</v>
      </c>
      <c r="AH46" s="63">
        <f t="shared" si="55"/>
        <v>5.7500000000000009E-2</v>
      </c>
      <c r="AI46" s="197" t="s">
        <v>261</v>
      </c>
      <c r="AJ46" s="198">
        <v>0.70300000000000007</v>
      </c>
      <c r="AK46" s="63">
        <f t="shared" si="56"/>
        <v>1.7926500000000001</v>
      </c>
      <c r="AL46" s="63">
        <f t="shared" si="57"/>
        <v>4.40015</v>
      </c>
      <c r="AM46" s="65">
        <v>0.01</v>
      </c>
      <c r="AN46" s="66">
        <f t="shared" si="58"/>
        <v>7.0000000000000007E-2</v>
      </c>
      <c r="AO46" s="65">
        <v>0.06</v>
      </c>
      <c r="AP46" s="63">
        <f t="shared" si="59"/>
        <v>0.42</v>
      </c>
      <c r="AQ46" s="67">
        <v>0</v>
      </c>
      <c r="AR46" s="65">
        <v>0</v>
      </c>
      <c r="AS46" s="63">
        <f t="shared" si="60"/>
        <v>0</v>
      </c>
      <c r="AT46" s="63">
        <f t="shared" si="61"/>
        <v>0.49</v>
      </c>
      <c r="AU46" s="63">
        <f t="shared" si="62"/>
        <v>4.8901500000000002</v>
      </c>
      <c r="AV46" s="134">
        <f t="shared" si="72"/>
        <v>0.30140714285714282</v>
      </c>
      <c r="AW46" s="142">
        <v>7</v>
      </c>
      <c r="AX46" s="142"/>
      <c r="AY46" s="142"/>
      <c r="AZ46" s="103">
        <v>15.99</v>
      </c>
      <c r="BA46" s="134">
        <f t="shared" si="64"/>
        <v>0.56222639149468423</v>
      </c>
      <c r="BB46" s="119"/>
      <c r="BC46" s="181">
        <f t="shared" ref="BC46:BC49" si="78">SUM(BD46:BF46)</f>
        <v>2000</v>
      </c>
      <c r="BD46" s="182">
        <v>2000</v>
      </c>
      <c r="BE46" s="182"/>
      <c r="BF46" s="184"/>
      <c r="BG46" s="185">
        <f t="shared" si="73"/>
        <v>9780.3000000000011</v>
      </c>
      <c r="BH46" s="67">
        <f t="shared" si="74"/>
        <v>14000</v>
      </c>
      <c r="BI46" s="119">
        <f t="shared" si="75"/>
        <v>31980</v>
      </c>
      <c r="BJ46" s="75">
        <f t="shared" si="15"/>
        <v>2.9119999999999999</v>
      </c>
      <c r="BK46" s="76">
        <f t="shared" si="16"/>
        <v>0</v>
      </c>
      <c r="BL46" s="76">
        <f t="shared" si="17"/>
        <v>0</v>
      </c>
      <c r="BM46" s="77">
        <f t="shared" si="18"/>
        <v>2.9119999999999999</v>
      </c>
      <c r="BN46" s="186">
        <v>2.91</v>
      </c>
      <c r="BO46" s="231"/>
      <c r="BP46" s="47"/>
      <c r="BQ46" s="176" t="s">
        <v>82</v>
      </c>
      <c r="BR46" s="176" t="s">
        <v>83</v>
      </c>
      <c r="BS46" s="187" t="s">
        <v>236</v>
      </c>
    </row>
    <row r="47" spans="1:71" s="81" customFormat="1" ht="110.1" customHeight="1" thickBot="1">
      <c r="A47" s="46"/>
      <c r="B47" s="47"/>
      <c r="C47" s="47"/>
      <c r="D47" s="110" t="s">
        <v>69</v>
      </c>
      <c r="E47" s="49" t="s">
        <v>70</v>
      </c>
      <c r="F47" s="188" t="s">
        <v>140</v>
      </c>
      <c r="G47" s="47"/>
      <c r="H47" s="193" t="s">
        <v>263</v>
      </c>
      <c r="I47" s="193" t="s">
        <v>297</v>
      </c>
      <c r="J47" s="194" t="s">
        <v>258</v>
      </c>
      <c r="K47" s="194" t="s">
        <v>258</v>
      </c>
      <c r="L47" s="195" t="s">
        <v>259</v>
      </c>
      <c r="M47" s="196" t="s">
        <v>264</v>
      </c>
      <c r="N47" s="174" t="s">
        <v>104</v>
      </c>
      <c r="O47" s="174"/>
      <c r="P47" s="55" t="s">
        <v>265</v>
      </c>
      <c r="Q47" s="176"/>
      <c r="R47" s="191" t="s">
        <v>104</v>
      </c>
      <c r="S47" s="128">
        <f>'[1]Serena 12.16'!$P$48</f>
        <v>2.5499999999999998</v>
      </c>
      <c r="T47" s="50" t="s">
        <v>80</v>
      </c>
      <c r="U47" s="47"/>
      <c r="V47" s="195">
        <v>28</v>
      </c>
      <c r="W47" s="195">
        <v>26</v>
      </c>
      <c r="X47" s="195">
        <v>12</v>
      </c>
      <c r="Y47" s="195">
        <v>28</v>
      </c>
      <c r="Z47" s="195">
        <v>23</v>
      </c>
      <c r="AA47" s="195">
        <v>15</v>
      </c>
      <c r="AB47" s="58">
        <v>8</v>
      </c>
      <c r="AC47" s="179">
        <v>6</v>
      </c>
      <c r="AD47" s="59">
        <f t="shared" si="77"/>
        <v>9.6600000000000002E-3</v>
      </c>
      <c r="AE47" s="60">
        <v>63</v>
      </c>
      <c r="AF47" s="61">
        <f t="shared" si="54"/>
        <v>39130.434782608689</v>
      </c>
      <c r="AG47" s="62">
        <v>2250</v>
      </c>
      <c r="AH47" s="63">
        <f t="shared" si="55"/>
        <v>5.7500000000000009E-2</v>
      </c>
      <c r="AI47" s="197" t="s">
        <v>261</v>
      </c>
      <c r="AJ47" s="198">
        <v>0.70300000000000007</v>
      </c>
      <c r="AK47" s="63">
        <f t="shared" si="56"/>
        <v>1.7926500000000001</v>
      </c>
      <c r="AL47" s="63">
        <f t="shared" si="57"/>
        <v>4.40015</v>
      </c>
      <c r="AM47" s="65">
        <v>0.01</v>
      </c>
      <c r="AN47" s="66">
        <f t="shared" si="58"/>
        <v>7.0000000000000007E-2</v>
      </c>
      <c r="AO47" s="65">
        <v>0.06</v>
      </c>
      <c r="AP47" s="63">
        <f t="shared" si="59"/>
        <v>0.42</v>
      </c>
      <c r="AQ47" s="67">
        <v>0</v>
      </c>
      <c r="AR47" s="65">
        <v>0</v>
      </c>
      <c r="AS47" s="63">
        <f t="shared" si="60"/>
        <v>0</v>
      </c>
      <c r="AT47" s="63">
        <f t="shared" si="61"/>
        <v>0.49</v>
      </c>
      <c r="AU47" s="63">
        <f t="shared" si="62"/>
        <v>4.8901500000000002</v>
      </c>
      <c r="AV47" s="134">
        <f t="shared" si="72"/>
        <v>0.30140714285714282</v>
      </c>
      <c r="AW47" s="142">
        <v>7</v>
      </c>
      <c r="AX47" s="142"/>
      <c r="AY47" s="142"/>
      <c r="AZ47" s="103">
        <v>15.99</v>
      </c>
      <c r="BA47" s="134">
        <f t="shared" si="64"/>
        <v>0.56222639149468423</v>
      </c>
      <c r="BB47" s="119"/>
      <c r="BC47" s="181">
        <f t="shared" si="78"/>
        <v>1500</v>
      </c>
      <c r="BD47" s="182">
        <v>1500</v>
      </c>
      <c r="BE47" s="182"/>
      <c r="BF47" s="184"/>
      <c r="BG47" s="185">
        <f t="shared" si="73"/>
        <v>7335.2250000000004</v>
      </c>
      <c r="BH47" s="67">
        <f t="shared" si="74"/>
        <v>10500</v>
      </c>
      <c r="BI47" s="119">
        <f t="shared" si="75"/>
        <v>23985</v>
      </c>
      <c r="BJ47" s="75">
        <f t="shared" si="15"/>
        <v>2.1840000000000002</v>
      </c>
      <c r="BK47" s="76">
        <f t="shared" si="16"/>
        <v>0</v>
      </c>
      <c r="BL47" s="76">
        <f t="shared" si="17"/>
        <v>0</v>
      </c>
      <c r="BM47" s="77">
        <f t="shared" si="18"/>
        <v>2.1840000000000002</v>
      </c>
      <c r="BN47" s="186">
        <v>2.1800000000000002</v>
      </c>
      <c r="BO47" s="231"/>
      <c r="BP47" s="47"/>
      <c r="BQ47" s="176" t="s">
        <v>82</v>
      </c>
      <c r="BR47" s="176" t="s">
        <v>83</v>
      </c>
      <c r="BS47" s="187" t="s">
        <v>236</v>
      </c>
    </row>
    <row r="48" spans="1:71" s="81" customFormat="1" ht="110.1" customHeight="1" thickBot="1">
      <c r="A48" s="46"/>
      <c r="B48" s="47"/>
      <c r="C48" s="47"/>
      <c r="D48" s="110" t="s">
        <v>69</v>
      </c>
      <c r="E48" s="49" t="s">
        <v>70</v>
      </c>
      <c r="F48" s="188" t="s">
        <v>140</v>
      </c>
      <c r="G48" s="47"/>
      <c r="H48" s="193" t="s">
        <v>266</v>
      </c>
      <c r="I48" s="193" t="s">
        <v>297</v>
      </c>
      <c r="J48" s="194" t="s">
        <v>258</v>
      </c>
      <c r="K48" s="194" t="s">
        <v>258</v>
      </c>
      <c r="L48" s="195" t="s">
        <v>259</v>
      </c>
      <c r="M48" s="196" t="s">
        <v>267</v>
      </c>
      <c r="N48" s="174" t="s">
        <v>104</v>
      </c>
      <c r="O48" s="174"/>
      <c r="P48" s="55" t="s">
        <v>268</v>
      </c>
      <c r="Q48" s="176"/>
      <c r="R48" s="191" t="s">
        <v>104</v>
      </c>
      <c r="S48" s="128">
        <f>'[1]Serena 12.16'!$P$48</f>
        <v>2.5499999999999998</v>
      </c>
      <c r="T48" s="50" t="s">
        <v>80</v>
      </c>
      <c r="U48" s="47"/>
      <c r="V48" s="195">
        <v>28</v>
      </c>
      <c r="W48" s="195">
        <v>26</v>
      </c>
      <c r="X48" s="195">
        <v>12</v>
      </c>
      <c r="Y48" s="195">
        <v>28</v>
      </c>
      <c r="Z48" s="195">
        <v>23</v>
      </c>
      <c r="AA48" s="195">
        <v>15</v>
      </c>
      <c r="AB48" s="58">
        <v>8</v>
      </c>
      <c r="AC48" s="179">
        <v>6</v>
      </c>
      <c r="AD48" s="59">
        <f t="shared" si="77"/>
        <v>9.6600000000000002E-3</v>
      </c>
      <c r="AE48" s="60">
        <v>63</v>
      </c>
      <c r="AF48" s="61">
        <f t="shared" si="54"/>
        <v>39130.434782608689</v>
      </c>
      <c r="AG48" s="62">
        <v>2250</v>
      </c>
      <c r="AH48" s="63">
        <f t="shared" si="55"/>
        <v>5.7500000000000009E-2</v>
      </c>
      <c r="AI48" s="197" t="s">
        <v>261</v>
      </c>
      <c r="AJ48" s="198">
        <v>0.70300000000000007</v>
      </c>
      <c r="AK48" s="63">
        <f t="shared" si="56"/>
        <v>1.7926500000000001</v>
      </c>
      <c r="AL48" s="63">
        <f t="shared" si="57"/>
        <v>4.40015</v>
      </c>
      <c r="AM48" s="65">
        <v>0.01</v>
      </c>
      <c r="AN48" s="66">
        <f t="shared" si="58"/>
        <v>7.0000000000000007E-2</v>
      </c>
      <c r="AO48" s="65">
        <v>0.06</v>
      </c>
      <c r="AP48" s="63">
        <f t="shared" si="59"/>
        <v>0.42</v>
      </c>
      <c r="AQ48" s="67">
        <v>0</v>
      </c>
      <c r="AR48" s="65">
        <v>0</v>
      </c>
      <c r="AS48" s="63">
        <f t="shared" si="60"/>
        <v>0</v>
      </c>
      <c r="AT48" s="63">
        <f t="shared" si="61"/>
        <v>0.49</v>
      </c>
      <c r="AU48" s="63">
        <f t="shared" si="62"/>
        <v>4.8901500000000002</v>
      </c>
      <c r="AV48" s="134">
        <f t="shared" si="72"/>
        <v>0.30140714285714282</v>
      </c>
      <c r="AW48" s="142">
        <v>7</v>
      </c>
      <c r="AX48" s="142"/>
      <c r="AY48" s="142"/>
      <c r="AZ48" s="103">
        <v>15.99</v>
      </c>
      <c r="BA48" s="134">
        <f t="shared" si="64"/>
        <v>0.56222639149468423</v>
      </c>
      <c r="BB48" s="119"/>
      <c r="BC48" s="181">
        <f t="shared" si="78"/>
        <v>1500</v>
      </c>
      <c r="BD48" s="182">
        <v>1500</v>
      </c>
      <c r="BE48" s="182"/>
      <c r="BF48" s="184"/>
      <c r="BG48" s="185">
        <f t="shared" si="73"/>
        <v>7335.2250000000004</v>
      </c>
      <c r="BH48" s="67">
        <f t="shared" si="74"/>
        <v>10500</v>
      </c>
      <c r="BI48" s="119">
        <f t="shared" si="75"/>
        <v>23985</v>
      </c>
      <c r="BJ48" s="75">
        <f t="shared" si="15"/>
        <v>2.1840000000000002</v>
      </c>
      <c r="BK48" s="76">
        <f t="shared" si="16"/>
        <v>0</v>
      </c>
      <c r="BL48" s="76">
        <f t="shared" si="17"/>
        <v>0</v>
      </c>
      <c r="BM48" s="77">
        <f t="shared" si="18"/>
        <v>2.1840000000000002</v>
      </c>
      <c r="BN48" s="186">
        <v>2.1800000000000002</v>
      </c>
      <c r="BO48" s="231"/>
      <c r="BP48" s="47"/>
      <c r="BQ48" s="176" t="s">
        <v>82</v>
      </c>
      <c r="BR48" s="176" t="s">
        <v>83</v>
      </c>
      <c r="BS48" s="187" t="s">
        <v>236</v>
      </c>
    </row>
    <row r="49" spans="1:75" s="81" customFormat="1" ht="110.1" customHeight="1" thickBot="1">
      <c r="A49" s="46"/>
      <c r="B49" s="47"/>
      <c r="C49" s="47"/>
      <c r="D49" s="110" t="s">
        <v>69</v>
      </c>
      <c r="E49" s="49" t="s">
        <v>70</v>
      </c>
      <c r="F49" s="188" t="s">
        <v>125</v>
      </c>
      <c r="G49" s="47"/>
      <c r="H49" s="193" t="s">
        <v>266</v>
      </c>
      <c r="I49" s="193" t="s">
        <v>297</v>
      </c>
      <c r="J49" s="194" t="s">
        <v>258</v>
      </c>
      <c r="K49" s="194" t="s">
        <v>258</v>
      </c>
      <c r="L49" s="195" t="s">
        <v>259</v>
      </c>
      <c r="M49" s="196" t="s">
        <v>269</v>
      </c>
      <c r="N49" s="174" t="s">
        <v>104</v>
      </c>
      <c r="O49" s="174"/>
      <c r="P49" s="55" t="s">
        <v>270</v>
      </c>
      <c r="Q49" s="176"/>
      <c r="R49" s="191" t="s">
        <v>104</v>
      </c>
      <c r="S49" s="128">
        <f>'[1]Serena 12.16'!$P$48</f>
        <v>2.5499999999999998</v>
      </c>
      <c r="T49" s="50" t="s">
        <v>80</v>
      </c>
      <c r="U49" s="47"/>
      <c r="V49" s="195">
        <v>28</v>
      </c>
      <c r="W49" s="195">
        <v>26</v>
      </c>
      <c r="X49" s="195">
        <v>12</v>
      </c>
      <c r="Y49" s="195">
        <v>28</v>
      </c>
      <c r="Z49" s="195">
        <v>23</v>
      </c>
      <c r="AA49" s="195">
        <v>15</v>
      </c>
      <c r="AB49" s="58">
        <v>8</v>
      </c>
      <c r="AC49" s="179">
        <v>6</v>
      </c>
      <c r="AD49" s="59">
        <f t="shared" si="77"/>
        <v>9.6600000000000002E-3</v>
      </c>
      <c r="AE49" s="60">
        <v>63</v>
      </c>
      <c r="AF49" s="61">
        <f t="shared" si="54"/>
        <v>39130.434782608689</v>
      </c>
      <c r="AG49" s="62">
        <v>2250</v>
      </c>
      <c r="AH49" s="63">
        <f t="shared" si="55"/>
        <v>5.7500000000000009E-2</v>
      </c>
      <c r="AI49" s="197" t="s">
        <v>261</v>
      </c>
      <c r="AJ49" s="198">
        <v>0.70300000000000007</v>
      </c>
      <c r="AK49" s="63">
        <f t="shared" si="56"/>
        <v>1.7926500000000001</v>
      </c>
      <c r="AL49" s="63">
        <f t="shared" si="57"/>
        <v>4.40015</v>
      </c>
      <c r="AM49" s="65">
        <v>0.01</v>
      </c>
      <c r="AN49" s="66">
        <f t="shared" si="58"/>
        <v>7.0000000000000007E-2</v>
      </c>
      <c r="AO49" s="65">
        <v>0.06</v>
      </c>
      <c r="AP49" s="63">
        <f t="shared" si="59"/>
        <v>0.42</v>
      </c>
      <c r="AQ49" s="67">
        <v>0</v>
      </c>
      <c r="AR49" s="65">
        <v>0</v>
      </c>
      <c r="AS49" s="63">
        <f t="shared" si="60"/>
        <v>0</v>
      </c>
      <c r="AT49" s="63">
        <f t="shared" si="61"/>
        <v>0.49</v>
      </c>
      <c r="AU49" s="63">
        <f t="shared" si="62"/>
        <v>4.8901500000000002</v>
      </c>
      <c r="AV49" s="134">
        <f t="shared" si="72"/>
        <v>0.30140714285714282</v>
      </c>
      <c r="AW49" s="142">
        <v>7</v>
      </c>
      <c r="AX49" s="142"/>
      <c r="AY49" s="142"/>
      <c r="AZ49" s="103">
        <v>15.99</v>
      </c>
      <c r="BA49" s="134">
        <f t="shared" si="64"/>
        <v>0.56222639149468423</v>
      </c>
      <c r="BB49" s="119"/>
      <c r="BC49" s="181">
        <f t="shared" si="78"/>
        <v>1500</v>
      </c>
      <c r="BD49" s="182">
        <v>1500</v>
      </c>
      <c r="BE49" s="182"/>
      <c r="BF49" s="184"/>
      <c r="BG49" s="185">
        <f t="shared" si="73"/>
        <v>7335.2250000000004</v>
      </c>
      <c r="BH49" s="67">
        <f t="shared" si="74"/>
        <v>10500</v>
      </c>
      <c r="BI49" s="119">
        <f t="shared" si="75"/>
        <v>23985</v>
      </c>
      <c r="BJ49" s="75">
        <f t="shared" si="15"/>
        <v>2.1840000000000002</v>
      </c>
      <c r="BK49" s="76">
        <f t="shared" si="16"/>
        <v>0</v>
      </c>
      <c r="BL49" s="76">
        <f t="shared" si="17"/>
        <v>0</v>
      </c>
      <c r="BM49" s="77">
        <f t="shared" si="18"/>
        <v>2.1840000000000002</v>
      </c>
      <c r="BN49" s="186">
        <v>2.1800000000000002</v>
      </c>
      <c r="BO49" s="231"/>
      <c r="BP49" s="47"/>
      <c r="BQ49" s="176" t="s">
        <v>82</v>
      </c>
      <c r="BR49" s="176" t="s">
        <v>83</v>
      </c>
      <c r="BS49" s="187" t="s">
        <v>236</v>
      </c>
    </row>
    <row r="50" spans="1:75" s="81" customFormat="1" ht="110.1" customHeight="1" thickBot="1">
      <c r="A50" s="46"/>
      <c r="B50" s="47"/>
      <c r="C50" s="47"/>
      <c r="D50" s="199" t="s">
        <v>190</v>
      </c>
      <c r="E50" s="49" t="s">
        <v>191</v>
      </c>
      <c r="F50" s="188" t="s">
        <v>271</v>
      </c>
      <c r="G50" s="47"/>
      <c r="H50" s="193" t="s">
        <v>272</v>
      </c>
      <c r="I50" s="193" t="s">
        <v>297</v>
      </c>
      <c r="J50" s="194" t="s">
        <v>258</v>
      </c>
      <c r="K50" s="194" t="s">
        <v>258</v>
      </c>
      <c r="L50" s="195" t="s">
        <v>273</v>
      </c>
      <c r="M50" s="174" t="s">
        <v>274</v>
      </c>
      <c r="N50" s="174" t="s">
        <v>104</v>
      </c>
      <c r="O50" s="174"/>
      <c r="P50" s="153" t="s">
        <v>275</v>
      </c>
      <c r="Q50" s="176"/>
      <c r="R50" s="191" t="s">
        <v>104</v>
      </c>
      <c r="S50" s="128">
        <f>'[1]Serena 12.16'!$P$51</f>
        <v>3.25</v>
      </c>
      <c r="T50" s="50" t="s">
        <v>80</v>
      </c>
      <c r="U50" s="47"/>
      <c r="V50" s="195">
        <v>30</v>
      </c>
      <c r="W50" s="195">
        <v>28</v>
      </c>
      <c r="X50" s="195">
        <v>12</v>
      </c>
      <c r="Y50" s="195">
        <v>28</v>
      </c>
      <c r="Z50" s="195">
        <v>24</v>
      </c>
      <c r="AA50" s="195">
        <v>17</v>
      </c>
      <c r="AB50" s="58">
        <v>8</v>
      </c>
      <c r="AC50" s="179">
        <v>6</v>
      </c>
      <c r="AD50" s="59">
        <f t="shared" si="77"/>
        <v>1.1424E-2</v>
      </c>
      <c r="AE50" s="60">
        <v>63</v>
      </c>
      <c r="AF50" s="61">
        <f t="shared" si="54"/>
        <v>33088.23529411765</v>
      </c>
      <c r="AG50" s="62">
        <v>2250</v>
      </c>
      <c r="AH50" s="63">
        <f t="shared" si="55"/>
        <v>6.7999999999999991E-2</v>
      </c>
      <c r="AI50" s="197" t="s">
        <v>261</v>
      </c>
      <c r="AJ50" s="198">
        <v>0.70300000000000007</v>
      </c>
      <c r="AK50" s="63">
        <f t="shared" si="56"/>
        <v>2.2847500000000003</v>
      </c>
      <c r="AL50" s="63">
        <f t="shared" si="57"/>
        <v>5.6027500000000003</v>
      </c>
      <c r="AM50" s="65">
        <v>0.01</v>
      </c>
      <c r="AN50" s="66">
        <f t="shared" si="58"/>
        <v>8.5000000000000006E-2</v>
      </c>
      <c r="AO50" s="65">
        <v>0.06</v>
      </c>
      <c r="AP50" s="63">
        <f t="shared" si="59"/>
        <v>0.51</v>
      </c>
      <c r="AQ50" s="67">
        <v>0</v>
      </c>
      <c r="AR50" s="65">
        <v>0</v>
      </c>
      <c r="AS50" s="63">
        <f t="shared" si="60"/>
        <v>0</v>
      </c>
      <c r="AT50" s="63">
        <f t="shared" si="61"/>
        <v>0.59499999999999997</v>
      </c>
      <c r="AU50" s="63">
        <f t="shared" si="62"/>
        <v>6.1977500000000001</v>
      </c>
      <c r="AV50" s="134">
        <f t="shared" si="72"/>
        <v>0.27085294117647057</v>
      </c>
      <c r="AW50" s="142">
        <v>8.5</v>
      </c>
      <c r="AX50" s="142"/>
      <c r="AY50" s="142"/>
      <c r="AZ50" s="103">
        <v>19.989999999999998</v>
      </c>
      <c r="BA50" s="134">
        <f t="shared" si="64"/>
        <v>0.57478739369684839</v>
      </c>
      <c r="BB50" s="119"/>
      <c r="BC50" s="181">
        <v>2000</v>
      </c>
      <c r="BD50" s="182"/>
      <c r="BE50" s="182">
        <v>2000</v>
      </c>
      <c r="BF50" s="184"/>
      <c r="BG50" s="185">
        <f t="shared" si="73"/>
        <v>12395.5</v>
      </c>
      <c r="BH50" s="67">
        <f t="shared" si="74"/>
        <v>17000</v>
      </c>
      <c r="BI50" s="119">
        <f>IF(ISERROR(AZ50*BC50),"",AZ50*BC50)</f>
        <v>39980</v>
      </c>
      <c r="BJ50" s="75">
        <f t="shared" si="15"/>
        <v>0</v>
      </c>
      <c r="BK50" s="76">
        <f t="shared" si="16"/>
        <v>3.3600000000000003</v>
      </c>
      <c r="BL50" s="76">
        <f t="shared" si="17"/>
        <v>0</v>
      </c>
      <c r="BM50" s="77">
        <f t="shared" si="18"/>
        <v>3.3600000000000003</v>
      </c>
      <c r="BN50" s="186">
        <v>3.36</v>
      </c>
      <c r="BO50" s="231"/>
      <c r="BP50" s="47"/>
      <c r="BQ50" s="176" t="s">
        <v>82</v>
      </c>
      <c r="BR50" s="176" t="s">
        <v>83</v>
      </c>
      <c r="BS50" s="187" t="s">
        <v>236</v>
      </c>
    </row>
    <row r="51" spans="1:75" s="81" customFormat="1" ht="110.1" customHeight="1" thickBot="1">
      <c r="A51" s="46"/>
      <c r="B51" s="47"/>
      <c r="C51" s="47"/>
      <c r="D51" s="199" t="s">
        <v>190</v>
      </c>
      <c r="E51" s="49" t="s">
        <v>191</v>
      </c>
      <c r="F51" s="188" t="s">
        <v>271</v>
      </c>
      <c r="G51" s="47"/>
      <c r="H51" s="193" t="s">
        <v>272</v>
      </c>
      <c r="I51" s="193" t="s">
        <v>297</v>
      </c>
      <c r="J51" s="194" t="s">
        <v>258</v>
      </c>
      <c r="K51" s="194" t="s">
        <v>258</v>
      </c>
      <c r="L51" s="195" t="s">
        <v>273</v>
      </c>
      <c r="M51" s="174" t="s">
        <v>229</v>
      </c>
      <c r="N51" s="174" t="s">
        <v>104</v>
      </c>
      <c r="O51" s="174"/>
      <c r="P51" s="153" t="s">
        <v>276</v>
      </c>
      <c r="Q51" s="176"/>
      <c r="R51" s="191" t="s">
        <v>104</v>
      </c>
      <c r="S51" s="128">
        <f>'[1]Serena 12.16'!$P$51</f>
        <v>3.25</v>
      </c>
      <c r="T51" s="50" t="s">
        <v>80</v>
      </c>
      <c r="U51" s="47"/>
      <c r="V51" s="195">
        <v>30</v>
      </c>
      <c r="W51" s="195">
        <v>28</v>
      </c>
      <c r="X51" s="195">
        <v>12</v>
      </c>
      <c r="Y51" s="195">
        <v>28</v>
      </c>
      <c r="Z51" s="195">
        <v>24</v>
      </c>
      <c r="AA51" s="195">
        <v>17</v>
      </c>
      <c r="AB51" s="58">
        <v>8</v>
      </c>
      <c r="AC51" s="179">
        <v>6</v>
      </c>
      <c r="AD51" s="59">
        <f t="shared" si="77"/>
        <v>1.1424E-2</v>
      </c>
      <c r="AE51" s="60">
        <v>63</v>
      </c>
      <c r="AF51" s="61">
        <f t="shared" si="54"/>
        <v>33088.23529411765</v>
      </c>
      <c r="AG51" s="62">
        <v>2250</v>
      </c>
      <c r="AH51" s="63">
        <f t="shared" si="55"/>
        <v>6.7999999999999991E-2</v>
      </c>
      <c r="AI51" s="197" t="s">
        <v>261</v>
      </c>
      <c r="AJ51" s="198">
        <v>0.70300000000000007</v>
      </c>
      <c r="AK51" s="63">
        <f t="shared" si="56"/>
        <v>2.2847500000000003</v>
      </c>
      <c r="AL51" s="63">
        <f t="shared" si="57"/>
        <v>5.6027500000000003</v>
      </c>
      <c r="AM51" s="65">
        <v>0.01</v>
      </c>
      <c r="AN51" s="66">
        <f t="shared" si="58"/>
        <v>8.5000000000000006E-2</v>
      </c>
      <c r="AO51" s="65">
        <v>0.06</v>
      </c>
      <c r="AP51" s="63">
        <f t="shared" si="59"/>
        <v>0.51</v>
      </c>
      <c r="AQ51" s="67">
        <v>0</v>
      </c>
      <c r="AR51" s="65">
        <v>0</v>
      </c>
      <c r="AS51" s="63">
        <f t="shared" si="60"/>
        <v>0</v>
      </c>
      <c r="AT51" s="63">
        <f t="shared" si="61"/>
        <v>0.59499999999999997</v>
      </c>
      <c r="AU51" s="63">
        <f t="shared" si="62"/>
        <v>6.1977500000000001</v>
      </c>
      <c r="AV51" s="134">
        <f t="shared" si="72"/>
        <v>0.27085294117647057</v>
      </c>
      <c r="AW51" s="142">
        <v>8.5</v>
      </c>
      <c r="AX51" s="142"/>
      <c r="AY51" s="142"/>
      <c r="AZ51" s="103">
        <v>19.989999999999998</v>
      </c>
      <c r="BA51" s="134">
        <f t="shared" si="64"/>
        <v>0.57478739369684839</v>
      </c>
      <c r="BB51" s="119"/>
      <c r="BC51" s="181">
        <v>2000</v>
      </c>
      <c r="BD51" s="182"/>
      <c r="BE51" s="182">
        <v>2000</v>
      </c>
      <c r="BF51" s="184"/>
      <c r="BG51" s="185">
        <f t="shared" si="73"/>
        <v>12395.5</v>
      </c>
      <c r="BH51" s="67">
        <f t="shared" si="74"/>
        <v>17000</v>
      </c>
      <c r="BI51" s="119">
        <f t="shared" ref="BI51:BI52" si="79">IF(ISERROR(AZ51*BC51),"",AZ51*BC51)</f>
        <v>39980</v>
      </c>
      <c r="BJ51" s="75">
        <f t="shared" si="15"/>
        <v>0</v>
      </c>
      <c r="BK51" s="76">
        <f t="shared" si="16"/>
        <v>3.3600000000000003</v>
      </c>
      <c r="BL51" s="76">
        <f t="shared" si="17"/>
        <v>0</v>
      </c>
      <c r="BM51" s="77">
        <f t="shared" si="18"/>
        <v>3.3600000000000003</v>
      </c>
      <c r="BN51" s="186">
        <v>3.36</v>
      </c>
      <c r="BO51" s="231"/>
      <c r="BP51" s="47"/>
      <c r="BQ51" s="176" t="s">
        <v>82</v>
      </c>
      <c r="BR51" s="176" t="s">
        <v>83</v>
      </c>
      <c r="BS51" s="187" t="s">
        <v>236</v>
      </c>
    </row>
    <row r="52" spans="1:75" s="81" customFormat="1" ht="110.1" customHeight="1" thickBot="1">
      <c r="A52" s="46"/>
      <c r="B52" s="47"/>
      <c r="C52" s="47"/>
      <c r="D52" s="199" t="s">
        <v>190</v>
      </c>
      <c r="E52" s="49" t="s">
        <v>191</v>
      </c>
      <c r="F52" s="188" t="s">
        <v>277</v>
      </c>
      <c r="G52" s="47"/>
      <c r="H52" s="193" t="s">
        <v>272</v>
      </c>
      <c r="I52" s="193" t="s">
        <v>297</v>
      </c>
      <c r="J52" s="194" t="s">
        <v>258</v>
      </c>
      <c r="K52" s="194" t="s">
        <v>258</v>
      </c>
      <c r="L52" s="195" t="s">
        <v>273</v>
      </c>
      <c r="M52" s="174" t="s">
        <v>278</v>
      </c>
      <c r="N52" s="174" t="s">
        <v>104</v>
      </c>
      <c r="O52" s="174"/>
      <c r="P52" s="153" t="s">
        <v>279</v>
      </c>
      <c r="Q52" s="176"/>
      <c r="R52" s="191" t="s">
        <v>104</v>
      </c>
      <c r="S52" s="128">
        <f>'[1]Serena 12.16'!$P$51</f>
        <v>3.25</v>
      </c>
      <c r="T52" s="50" t="s">
        <v>80</v>
      </c>
      <c r="U52" s="47"/>
      <c r="V52" s="195">
        <v>30</v>
      </c>
      <c r="W52" s="195">
        <v>28</v>
      </c>
      <c r="X52" s="195">
        <v>12</v>
      </c>
      <c r="Y52" s="195">
        <v>28</v>
      </c>
      <c r="Z52" s="195">
        <v>24</v>
      </c>
      <c r="AA52" s="195">
        <v>17</v>
      </c>
      <c r="AB52" s="58">
        <v>8</v>
      </c>
      <c r="AC52" s="179">
        <v>6</v>
      </c>
      <c r="AD52" s="59">
        <f t="shared" si="77"/>
        <v>1.1424E-2</v>
      </c>
      <c r="AE52" s="60">
        <v>63</v>
      </c>
      <c r="AF52" s="61">
        <f t="shared" si="54"/>
        <v>33088.23529411765</v>
      </c>
      <c r="AG52" s="62">
        <v>2250</v>
      </c>
      <c r="AH52" s="63">
        <f t="shared" si="55"/>
        <v>6.7999999999999991E-2</v>
      </c>
      <c r="AI52" s="197" t="s">
        <v>261</v>
      </c>
      <c r="AJ52" s="198">
        <v>0.70300000000000007</v>
      </c>
      <c r="AK52" s="63">
        <f t="shared" si="56"/>
        <v>2.2847500000000003</v>
      </c>
      <c r="AL52" s="63">
        <f t="shared" si="57"/>
        <v>5.6027500000000003</v>
      </c>
      <c r="AM52" s="65">
        <v>0.01</v>
      </c>
      <c r="AN52" s="66">
        <f t="shared" si="58"/>
        <v>8.5000000000000006E-2</v>
      </c>
      <c r="AO52" s="65">
        <v>0.06</v>
      </c>
      <c r="AP52" s="63">
        <f t="shared" si="59"/>
        <v>0.51</v>
      </c>
      <c r="AQ52" s="67">
        <v>0</v>
      </c>
      <c r="AR52" s="65">
        <v>0</v>
      </c>
      <c r="AS52" s="63">
        <f t="shared" si="60"/>
        <v>0</v>
      </c>
      <c r="AT52" s="63">
        <f t="shared" si="61"/>
        <v>0.59499999999999997</v>
      </c>
      <c r="AU52" s="63">
        <f t="shared" si="62"/>
        <v>6.1977500000000001</v>
      </c>
      <c r="AV52" s="134">
        <f t="shared" si="72"/>
        <v>0.27085294117647057</v>
      </c>
      <c r="AW52" s="142">
        <v>8.5</v>
      </c>
      <c r="AX52" s="142"/>
      <c r="AY52" s="142"/>
      <c r="AZ52" s="103">
        <v>19.989999999999998</v>
      </c>
      <c r="BA52" s="134">
        <f t="shared" si="64"/>
        <v>0.57478739369684839</v>
      </c>
      <c r="BB52" s="119"/>
      <c r="BC52" s="181">
        <v>2000</v>
      </c>
      <c r="BD52" s="182"/>
      <c r="BE52" s="182">
        <v>2000</v>
      </c>
      <c r="BF52" s="184"/>
      <c r="BG52" s="185">
        <f t="shared" si="73"/>
        <v>12395.5</v>
      </c>
      <c r="BH52" s="67">
        <f t="shared" si="74"/>
        <v>17000</v>
      </c>
      <c r="BI52" s="119">
        <f t="shared" si="79"/>
        <v>39980</v>
      </c>
      <c r="BJ52" s="75">
        <f t="shared" si="15"/>
        <v>0</v>
      </c>
      <c r="BK52" s="76">
        <f t="shared" si="16"/>
        <v>3.3600000000000003</v>
      </c>
      <c r="BL52" s="76">
        <f t="shared" si="17"/>
        <v>0</v>
      </c>
      <c r="BM52" s="77">
        <f t="shared" si="18"/>
        <v>3.3600000000000003</v>
      </c>
      <c r="BN52" s="186">
        <v>3.36</v>
      </c>
      <c r="BO52" s="231"/>
      <c r="BP52" s="47"/>
      <c r="BQ52" s="176" t="s">
        <v>82</v>
      </c>
      <c r="BR52" s="176" t="s">
        <v>83</v>
      </c>
      <c r="BS52" s="187" t="s">
        <v>236</v>
      </c>
    </row>
    <row r="53" spans="1:75" s="81" customFormat="1" ht="110.1" customHeight="1" thickBot="1">
      <c r="A53" s="46"/>
      <c r="B53" s="47"/>
      <c r="C53" s="47"/>
      <c r="D53" s="199" t="s">
        <v>190</v>
      </c>
      <c r="E53" s="49" t="s">
        <v>191</v>
      </c>
      <c r="F53" s="188" t="s">
        <v>271</v>
      </c>
      <c r="G53" s="47"/>
      <c r="H53" s="193" t="s">
        <v>308</v>
      </c>
      <c r="I53" s="193" t="s">
        <v>297</v>
      </c>
      <c r="J53" s="194" t="s">
        <v>280</v>
      </c>
      <c r="K53" s="194" t="s">
        <v>280</v>
      </c>
      <c r="L53" s="195" t="s">
        <v>273</v>
      </c>
      <c r="M53" s="158" t="s">
        <v>96</v>
      </c>
      <c r="N53" s="174" t="s">
        <v>104</v>
      </c>
      <c r="O53" s="174"/>
      <c r="P53" s="153" t="s">
        <v>281</v>
      </c>
      <c r="Q53" s="176"/>
      <c r="R53" s="191" t="s">
        <v>104</v>
      </c>
      <c r="S53" s="96">
        <v>3.29</v>
      </c>
      <c r="T53" s="50" t="s">
        <v>80</v>
      </c>
      <c r="U53" s="47"/>
      <c r="V53" s="195">
        <v>28</v>
      </c>
      <c r="W53" s="195">
        <v>24</v>
      </c>
      <c r="X53" s="195">
        <v>17</v>
      </c>
      <c r="Y53" s="195">
        <v>28</v>
      </c>
      <c r="Z53" s="195">
        <v>24</v>
      </c>
      <c r="AA53" s="195">
        <v>17</v>
      </c>
      <c r="AB53" s="58">
        <v>8</v>
      </c>
      <c r="AC53" s="179">
        <v>6</v>
      </c>
      <c r="AD53" s="59">
        <f t="shared" si="77"/>
        <v>1.1424E-2</v>
      </c>
      <c r="AE53" s="60">
        <v>63</v>
      </c>
      <c r="AF53" s="61">
        <f t="shared" si="54"/>
        <v>33088.23529411765</v>
      </c>
      <c r="AG53" s="62">
        <v>2250</v>
      </c>
      <c r="AH53" s="63">
        <f t="shared" si="55"/>
        <v>6.7999999999999991E-2</v>
      </c>
      <c r="AI53" s="197" t="s">
        <v>261</v>
      </c>
      <c r="AJ53" s="198">
        <v>0.70300000000000007</v>
      </c>
      <c r="AK53" s="63">
        <f t="shared" si="56"/>
        <v>2.3128700000000002</v>
      </c>
      <c r="AL53" s="63">
        <f t="shared" si="57"/>
        <v>5.6708700000000007</v>
      </c>
      <c r="AM53" s="65">
        <v>0.01</v>
      </c>
      <c r="AN53" s="66">
        <f t="shared" si="58"/>
        <v>8.5000000000000006E-2</v>
      </c>
      <c r="AO53" s="65">
        <v>0.06</v>
      </c>
      <c r="AP53" s="63">
        <f t="shared" si="59"/>
        <v>0.51</v>
      </c>
      <c r="AQ53" s="67">
        <v>0</v>
      </c>
      <c r="AR53" s="65">
        <v>0</v>
      </c>
      <c r="AS53" s="63">
        <f t="shared" si="60"/>
        <v>0</v>
      </c>
      <c r="AT53" s="63">
        <f t="shared" si="61"/>
        <v>0.59499999999999997</v>
      </c>
      <c r="AU53" s="63">
        <f t="shared" si="62"/>
        <v>6.2658700000000005</v>
      </c>
      <c r="AV53" s="134">
        <f t="shared" si="72"/>
        <v>0.26283882352941168</v>
      </c>
      <c r="AW53" s="69">
        <v>8.5</v>
      </c>
      <c r="AX53" s="69"/>
      <c r="AY53" s="69"/>
      <c r="AZ53" s="103">
        <v>19.989999999999998</v>
      </c>
      <c r="BA53" s="134">
        <f t="shared" si="64"/>
        <v>0.57478739369684839</v>
      </c>
      <c r="BB53" s="119"/>
      <c r="BC53" s="200">
        <v>2000</v>
      </c>
      <c r="BD53" s="182"/>
      <c r="BE53" s="182"/>
      <c r="BF53" s="184"/>
      <c r="BG53" s="185">
        <f t="shared" si="73"/>
        <v>12531.740000000002</v>
      </c>
      <c r="BH53" s="67">
        <f t="shared" si="74"/>
        <v>17000</v>
      </c>
      <c r="BI53" s="119">
        <f>IF(ISERROR(AZ53*BC53),"",AZ53*BC53)</f>
        <v>39980</v>
      </c>
      <c r="BJ53" s="75">
        <f t="shared" si="15"/>
        <v>0</v>
      </c>
      <c r="BK53" s="76">
        <f t="shared" si="16"/>
        <v>0</v>
      </c>
      <c r="BL53" s="76">
        <f t="shared" si="17"/>
        <v>0</v>
      </c>
      <c r="BM53" s="77">
        <f t="shared" si="18"/>
        <v>0</v>
      </c>
      <c r="BN53" s="186">
        <v>3.81</v>
      </c>
      <c r="BO53" s="231"/>
      <c r="BP53" s="47"/>
      <c r="BQ53" s="176" t="s">
        <v>82</v>
      </c>
      <c r="BR53" s="176" t="s">
        <v>83</v>
      </c>
      <c r="BS53" s="187" t="s">
        <v>236</v>
      </c>
    </row>
    <row r="54" spans="1:75" s="81" customFormat="1" ht="110.1" customHeight="1" thickBot="1">
      <c r="A54" s="46"/>
      <c r="B54" s="47"/>
      <c r="C54" s="47"/>
      <c r="D54" s="199" t="s">
        <v>190</v>
      </c>
      <c r="E54" s="49" t="s">
        <v>191</v>
      </c>
      <c r="F54" s="188" t="s">
        <v>271</v>
      </c>
      <c r="G54" s="47"/>
      <c r="H54" s="193" t="s">
        <v>309</v>
      </c>
      <c r="I54" s="193" t="s">
        <v>297</v>
      </c>
      <c r="J54" s="194" t="s">
        <v>280</v>
      </c>
      <c r="K54" s="194" t="s">
        <v>280</v>
      </c>
      <c r="L54" s="195" t="s">
        <v>273</v>
      </c>
      <c r="M54" s="158" t="s">
        <v>94</v>
      </c>
      <c r="N54" s="174" t="s">
        <v>104</v>
      </c>
      <c r="O54" s="174"/>
      <c r="P54" s="153" t="s">
        <v>282</v>
      </c>
      <c r="Q54" s="176"/>
      <c r="R54" s="191" t="s">
        <v>104</v>
      </c>
      <c r="S54" s="96">
        <v>3.29</v>
      </c>
      <c r="T54" s="50" t="s">
        <v>80</v>
      </c>
      <c r="U54" s="47"/>
      <c r="V54" s="195">
        <v>28</v>
      </c>
      <c r="W54" s="195">
        <v>24</v>
      </c>
      <c r="X54" s="195">
        <v>17</v>
      </c>
      <c r="Y54" s="195">
        <v>28</v>
      </c>
      <c r="Z54" s="195">
        <v>24</v>
      </c>
      <c r="AA54" s="195">
        <v>17</v>
      </c>
      <c r="AB54" s="58">
        <v>8</v>
      </c>
      <c r="AC54" s="179">
        <v>6</v>
      </c>
      <c r="AD54" s="59">
        <f t="shared" si="77"/>
        <v>1.1424E-2</v>
      </c>
      <c r="AE54" s="60">
        <v>63</v>
      </c>
      <c r="AF54" s="61">
        <f t="shared" si="54"/>
        <v>33088.23529411765</v>
      </c>
      <c r="AG54" s="62">
        <v>2250</v>
      </c>
      <c r="AH54" s="63">
        <f t="shared" si="55"/>
        <v>6.7999999999999991E-2</v>
      </c>
      <c r="AI54" s="197" t="s">
        <v>261</v>
      </c>
      <c r="AJ54" s="198">
        <v>0.70300000000000007</v>
      </c>
      <c r="AK54" s="63">
        <f t="shared" si="56"/>
        <v>2.3128700000000002</v>
      </c>
      <c r="AL54" s="63">
        <f t="shared" si="57"/>
        <v>5.6708700000000007</v>
      </c>
      <c r="AM54" s="65">
        <v>0.01</v>
      </c>
      <c r="AN54" s="66">
        <f t="shared" si="58"/>
        <v>8.5000000000000006E-2</v>
      </c>
      <c r="AO54" s="65">
        <v>0.06</v>
      </c>
      <c r="AP54" s="63">
        <f t="shared" si="59"/>
        <v>0.51</v>
      </c>
      <c r="AQ54" s="67">
        <v>0</v>
      </c>
      <c r="AR54" s="65">
        <v>0</v>
      </c>
      <c r="AS54" s="63">
        <f t="shared" si="60"/>
        <v>0</v>
      </c>
      <c r="AT54" s="63">
        <f t="shared" si="61"/>
        <v>0.59499999999999997</v>
      </c>
      <c r="AU54" s="63">
        <f t="shared" si="62"/>
        <v>6.2658700000000005</v>
      </c>
      <c r="AV54" s="134">
        <f t="shared" si="72"/>
        <v>0.26283882352941168</v>
      </c>
      <c r="AW54" s="69">
        <v>8.5</v>
      </c>
      <c r="AX54" s="69"/>
      <c r="AY54" s="69"/>
      <c r="AZ54" s="103">
        <v>19.989999999999998</v>
      </c>
      <c r="BA54" s="134">
        <f t="shared" si="64"/>
        <v>0.57478739369684839</v>
      </c>
      <c r="BB54" s="119"/>
      <c r="BC54" s="200">
        <v>2000</v>
      </c>
      <c r="BD54" s="182"/>
      <c r="BE54" s="182"/>
      <c r="BF54" s="184"/>
      <c r="BG54" s="185">
        <f t="shared" si="73"/>
        <v>12531.740000000002</v>
      </c>
      <c r="BH54" s="67">
        <f t="shared" si="74"/>
        <v>17000</v>
      </c>
      <c r="BI54" s="119">
        <f t="shared" ref="BI54:BI55" si="80">IF(ISERROR(AZ54*BC54),"",AZ54*BC54)</f>
        <v>39980</v>
      </c>
      <c r="BJ54" s="75">
        <f t="shared" si="15"/>
        <v>0</v>
      </c>
      <c r="BK54" s="76">
        <f t="shared" si="16"/>
        <v>0</v>
      </c>
      <c r="BL54" s="76">
        <f t="shared" si="17"/>
        <v>0</v>
      </c>
      <c r="BM54" s="77">
        <f t="shared" si="18"/>
        <v>0</v>
      </c>
      <c r="BN54" s="186">
        <v>3.81</v>
      </c>
      <c r="BO54" s="231"/>
      <c r="BP54" s="47"/>
      <c r="BQ54" s="176" t="s">
        <v>82</v>
      </c>
      <c r="BR54" s="176" t="s">
        <v>83</v>
      </c>
      <c r="BS54" s="187" t="s">
        <v>236</v>
      </c>
    </row>
    <row r="55" spans="1:75" s="81" customFormat="1" ht="110.1" customHeight="1" thickBot="1">
      <c r="A55" s="46"/>
      <c r="B55" s="47"/>
      <c r="C55" s="47"/>
      <c r="D55" s="199" t="s">
        <v>190</v>
      </c>
      <c r="E55" s="49" t="s">
        <v>191</v>
      </c>
      <c r="F55" s="188" t="s">
        <v>125</v>
      </c>
      <c r="G55" s="47"/>
      <c r="H55" s="193" t="s">
        <v>310</v>
      </c>
      <c r="I55" s="193" t="s">
        <v>297</v>
      </c>
      <c r="J55" s="194" t="s">
        <v>280</v>
      </c>
      <c r="K55" s="194" t="s">
        <v>280</v>
      </c>
      <c r="L55" s="195" t="s">
        <v>273</v>
      </c>
      <c r="M55" s="158" t="s">
        <v>283</v>
      </c>
      <c r="N55" s="174" t="s">
        <v>104</v>
      </c>
      <c r="O55" s="174"/>
      <c r="P55" s="153" t="s">
        <v>284</v>
      </c>
      <c r="Q55" s="176"/>
      <c r="R55" s="191" t="s">
        <v>104</v>
      </c>
      <c r="S55" s="96">
        <v>3.29</v>
      </c>
      <c r="T55" s="50" t="s">
        <v>80</v>
      </c>
      <c r="U55" s="47"/>
      <c r="V55" s="195">
        <v>28</v>
      </c>
      <c r="W55" s="195">
        <v>24</v>
      </c>
      <c r="X55" s="195">
        <v>17</v>
      </c>
      <c r="Y55" s="195">
        <v>28</v>
      </c>
      <c r="Z55" s="195">
        <v>24</v>
      </c>
      <c r="AA55" s="195">
        <v>17</v>
      </c>
      <c r="AB55" s="58">
        <v>8</v>
      </c>
      <c r="AC55" s="179">
        <v>6</v>
      </c>
      <c r="AD55" s="59">
        <f t="shared" si="77"/>
        <v>1.1424E-2</v>
      </c>
      <c r="AE55" s="60">
        <v>63</v>
      </c>
      <c r="AF55" s="61">
        <f t="shared" si="54"/>
        <v>33088.23529411765</v>
      </c>
      <c r="AG55" s="62">
        <v>2250</v>
      </c>
      <c r="AH55" s="63">
        <f t="shared" si="55"/>
        <v>6.7999999999999991E-2</v>
      </c>
      <c r="AI55" s="197" t="s">
        <v>261</v>
      </c>
      <c r="AJ55" s="198">
        <v>0.70300000000000007</v>
      </c>
      <c r="AK55" s="63">
        <f t="shared" si="56"/>
        <v>2.3128700000000002</v>
      </c>
      <c r="AL55" s="63">
        <f t="shared" si="57"/>
        <v>5.6708700000000007</v>
      </c>
      <c r="AM55" s="65">
        <v>0.01</v>
      </c>
      <c r="AN55" s="66">
        <f t="shared" si="58"/>
        <v>8.5000000000000006E-2</v>
      </c>
      <c r="AO55" s="65">
        <v>0.06</v>
      </c>
      <c r="AP55" s="63">
        <f t="shared" si="59"/>
        <v>0.51</v>
      </c>
      <c r="AQ55" s="67">
        <v>0</v>
      </c>
      <c r="AR55" s="65">
        <v>0</v>
      </c>
      <c r="AS55" s="63">
        <f t="shared" si="60"/>
        <v>0</v>
      </c>
      <c r="AT55" s="63">
        <f t="shared" si="61"/>
        <v>0.59499999999999997</v>
      </c>
      <c r="AU55" s="63">
        <f t="shared" si="62"/>
        <v>6.2658700000000005</v>
      </c>
      <c r="AV55" s="134">
        <f t="shared" si="72"/>
        <v>0.26283882352941168</v>
      </c>
      <c r="AW55" s="69">
        <v>8.5</v>
      </c>
      <c r="AX55" s="69"/>
      <c r="AY55" s="69"/>
      <c r="AZ55" s="103">
        <v>19.989999999999998</v>
      </c>
      <c r="BA55" s="134">
        <f t="shared" si="64"/>
        <v>0.57478739369684839</v>
      </c>
      <c r="BB55" s="119"/>
      <c r="BC55" s="200">
        <v>2000</v>
      </c>
      <c r="BD55" s="182"/>
      <c r="BE55" s="182"/>
      <c r="BF55" s="184"/>
      <c r="BG55" s="185">
        <f t="shared" si="73"/>
        <v>12531.740000000002</v>
      </c>
      <c r="BH55" s="67">
        <f t="shared" si="74"/>
        <v>17000</v>
      </c>
      <c r="BI55" s="119">
        <f t="shared" si="80"/>
        <v>39980</v>
      </c>
      <c r="BJ55" s="75">
        <f t="shared" si="15"/>
        <v>0</v>
      </c>
      <c r="BK55" s="76">
        <f t="shared" si="16"/>
        <v>0</v>
      </c>
      <c r="BL55" s="76">
        <f t="shared" si="17"/>
        <v>0</v>
      </c>
      <c r="BM55" s="77">
        <f t="shared" si="18"/>
        <v>0</v>
      </c>
      <c r="BN55" s="186">
        <v>3.81</v>
      </c>
      <c r="BO55" s="231"/>
      <c r="BP55" s="47"/>
      <c r="BQ55" s="176" t="s">
        <v>82</v>
      </c>
      <c r="BR55" s="176" t="s">
        <v>83</v>
      </c>
      <c r="BS55" s="187" t="s">
        <v>236</v>
      </c>
    </row>
    <row r="56" spans="1:75" s="81" customFormat="1" ht="110.1" customHeight="1" thickBot="1">
      <c r="A56" s="46"/>
      <c r="B56" s="47"/>
      <c r="C56" s="47"/>
      <c r="D56" s="199" t="s">
        <v>190</v>
      </c>
      <c r="E56" s="49" t="s">
        <v>191</v>
      </c>
      <c r="F56" s="188" t="s">
        <v>285</v>
      </c>
      <c r="G56" s="47"/>
      <c r="H56" s="193" t="s">
        <v>311</v>
      </c>
      <c r="I56" s="193" t="s">
        <v>297</v>
      </c>
      <c r="J56" s="194" t="s">
        <v>286</v>
      </c>
      <c r="K56" s="194" t="s">
        <v>286</v>
      </c>
      <c r="L56" s="195" t="s">
        <v>273</v>
      </c>
      <c r="M56" s="158" t="s">
        <v>96</v>
      </c>
      <c r="N56" s="174" t="s">
        <v>104</v>
      </c>
      <c r="O56" s="174"/>
      <c r="P56" s="153" t="s">
        <v>287</v>
      </c>
      <c r="Q56" s="176"/>
      <c r="R56" s="191" t="s">
        <v>104</v>
      </c>
      <c r="S56" s="96">
        <v>3.38</v>
      </c>
      <c r="T56" s="50" t="s">
        <v>80</v>
      </c>
      <c r="U56" s="47"/>
      <c r="V56" s="195">
        <v>28</v>
      </c>
      <c r="W56" s="195">
        <v>24</v>
      </c>
      <c r="X56" s="195">
        <v>17</v>
      </c>
      <c r="Y56" s="195">
        <v>28</v>
      </c>
      <c r="Z56" s="195">
        <v>24</v>
      </c>
      <c r="AA56" s="195">
        <v>17</v>
      </c>
      <c r="AB56" s="58">
        <v>8</v>
      </c>
      <c r="AC56" s="179">
        <v>6</v>
      </c>
      <c r="AD56" s="59">
        <f t="shared" si="77"/>
        <v>1.1424E-2</v>
      </c>
      <c r="AE56" s="60">
        <v>63</v>
      </c>
      <c r="AF56" s="61">
        <f t="shared" si="54"/>
        <v>33088.23529411765</v>
      </c>
      <c r="AG56" s="62">
        <v>2250</v>
      </c>
      <c r="AH56" s="63">
        <f t="shared" si="55"/>
        <v>6.7999999999999991E-2</v>
      </c>
      <c r="AI56" s="197" t="s">
        <v>261</v>
      </c>
      <c r="AJ56" s="198">
        <v>0.70300000000000007</v>
      </c>
      <c r="AK56" s="63">
        <f t="shared" si="56"/>
        <v>2.3761400000000004</v>
      </c>
      <c r="AL56" s="63">
        <f t="shared" si="57"/>
        <v>5.8241399999999999</v>
      </c>
      <c r="AM56" s="65">
        <v>0.01</v>
      </c>
      <c r="AN56" s="66">
        <f t="shared" si="58"/>
        <v>8.5000000000000006E-2</v>
      </c>
      <c r="AO56" s="65">
        <v>0.06</v>
      </c>
      <c r="AP56" s="63">
        <f t="shared" si="59"/>
        <v>0.51</v>
      </c>
      <c r="AQ56" s="67">
        <v>0</v>
      </c>
      <c r="AR56" s="65">
        <v>0</v>
      </c>
      <c r="AS56" s="63">
        <f t="shared" si="60"/>
        <v>0</v>
      </c>
      <c r="AT56" s="63">
        <f t="shared" si="61"/>
        <v>0.59499999999999997</v>
      </c>
      <c r="AU56" s="63">
        <f t="shared" si="62"/>
        <v>6.4191399999999996</v>
      </c>
      <c r="AV56" s="134">
        <f t="shared" si="72"/>
        <v>0.24480705882352946</v>
      </c>
      <c r="AW56" s="69">
        <v>8.5</v>
      </c>
      <c r="AX56" s="69"/>
      <c r="AY56" s="69"/>
      <c r="AZ56" s="103">
        <v>19.989999999999998</v>
      </c>
      <c r="BA56" s="134">
        <f t="shared" si="64"/>
        <v>0.57478739369684839</v>
      </c>
      <c r="BB56" s="119"/>
      <c r="BC56" s="200">
        <v>2000</v>
      </c>
      <c r="BD56" s="182"/>
      <c r="BE56" s="182"/>
      <c r="BF56" s="184"/>
      <c r="BG56" s="185">
        <f t="shared" si="73"/>
        <v>12838.279999999999</v>
      </c>
      <c r="BH56" s="67">
        <f t="shared" si="74"/>
        <v>17000</v>
      </c>
      <c r="BI56" s="119">
        <f>IF(ISERROR(AZ56*BC56),"",AZ56*BC56)</f>
        <v>39980</v>
      </c>
      <c r="BJ56" s="75">
        <f t="shared" si="15"/>
        <v>0</v>
      </c>
      <c r="BK56" s="76">
        <f t="shared" si="16"/>
        <v>0</v>
      </c>
      <c r="BL56" s="76">
        <f t="shared" si="17"/>
        <v>0</v>
      </c>
      <c r="BM56" s="77">
        <f t="shared" si="18"/>
        <v>0</v>
      </c>
      <c r="BN56" s="186">
        <v>3.81</v>
      </c>
      <c r="BO56" s="231"/>
      <c r="BP56" s="47"/>
      <c r="BQ56" s="176" t="s">
        <v>82</v>
      </c>
      <c r="BR56" s="176" t="s">
        <v>83</v>
      </c>
      <c r="BS56" s="187" t="s">
        <v>236</v>
      </c>
    </row>
    <row r="57" spans="1:75" s="81" customFormat="1" ht="110.1" customHeight="1" thickBot="1">
      <c r="A57" s="46"/>
      <c r="B57" s="47"/>
      <c r="C57" s="47"/>
      <c r="D57" s="199" t="s">
        <v>190</v>
      </c>
      <c r="E57" s="49" t="s">
        <v>191</v>
      </c>
      <c r="F57" s="188" t="s">
        <v>125</v>
      </c>
      <c r="G57" s="47"/>
      <c r="H57" s="193" t="s">
        <v>312</v>
      </c>
      <c r="I57" s="193" t="s">
        <v>297</v>
      </c>
      <c r="J57" s="194" t="s">
        <v>286</v>
      </c>
      <c r="K57" s="194" t="s">
        <v>286</v>
      </c>
      <c r="L57" s="195" t="s">
        <v>273</v>
      </c>
      <c r="M57" s="158" t="s">
        <v>201</v>
      </c>
      <c r="N57" s="174" t="s">
        <v>104</v>
      </c>
      <c r="O57" s="174"/>
      <c r="P57" s="153" t="s">
        <v>288</v>
      </c>
      <c r="Q57" s="176"/>
      <c r="R57" s="191" t="s">
        <v>104</v>
      </c>
      <c r="S57" s="96">
        <v>3.38</v>
      </c>
      <c r="T57" s="50" t="s">
        <v>80</v>
      </c>
      <c r="U57" s="47"/>
      <c r="V57" s="195">
        <v>28</v>
      </c>
      <c r="W57" s="195">
        <v>24</v>
      </c>
      <c r="X57" s="195">
        <v>17</v>
      </c>
      <c r="Y57" s="195">
        <v>28</v>
      </c>
      <c r="Z57" s="195">
        <v>24</v>
      </c>
      <c r="AA57" s="195">
        <v>17</v>
      </c>
      <c r="AB57" s="58">
        <v>8</v>
      </c>
      <c r="AC57" s="179">
        <v>6</v>
      </c>
      <c r="AD57" s="59">
        <f t="shared" si="77"/>
        <v>1.1424E-2</v>
      </c>
      <c r="AE57" s="60">
        <v>63</v>
      </c>
      <c r="AF57" s="61">
        <f t="shared" si="54"/>
        <v>33088.23529411765</v>
      </c>
      <c r="AG57" s="62">
        <v>2250</v>
      </c>
      <c r="AH57" s="63">
        <f t="shared" si="55"/>
        <v>6.7999999999999991E-2</v>
      </c>
      <c r="AI57" s="197" t="s">
        <v>261</v>
      </c>
      <c r="AJ57" s="198">
        <v>0.70300000000000007</v>
      </c>
      <c r="AK57" s="63">
        <f t="shared" si="56"/>
        <v>2.3761400000000004</v>
      </c>
      <c r="AL57" s="63">
        <f t="shared" si="57"/>
        <v>5.8241399999999999</v>
      </c>
      <c r="AM57" s="65">
        <v>0.01</v>
      </c>
      <c r="AN57" s="66">
        <f t="shared" si="58"/>
        <v>8.5000000000000006E-2</v>
      </c>
      <c r="AO57" s="65">
        <v>0.06</v>
      </c>
      <c r="AP57" s="63">
        <f t="shared" si="59"/>
        <v>0.51</v>
      </c>
      <c r="AQ57" s="67">
        <v>0</v>
      </c>
      <c r="AR57" s="65">
        <v>0</v>
      </c>
      <c r="AS57" s="63">
        <f t="shared" si="60"/>
        <v>0</v>
      </c>
      <c r="AT57" s="63">
        <f t="shared" si="61"/>
        <v>0.59499999999999997</v>
      </c>
      <c r="AU57" s="63">
        <f t="shared" si="62"/>
        <v>6.4191399999999996</v>
      </c>
      <c r="AV57" s="134">
        <f t="shared" si="72"/>
        <v>0.24480705882352946</v>
      </c>
      <c r="AW57" s="69">
        <v>8.5</v>
      </c>
      <c r="AX57" s="69"/>
      <c r="AY57" s="69"/>
      <c r="AZ57" s="103">
        <v>19.989999999999998</v>
      </c>
      <c r="BA57" s="134">
        <f t="shared" si="64"/>
        <v>0.57478739369684839</v>
      </c>
      <c r="BB57" s="119"/>
      <c r="BC57" s="200">
        <v>2000</v>
      </c>
      <c r="BD57" s="182"/>
      <c r="BE57" s="182"/>
      <c r="BF57" s="184"/>
      <c r="BG57" s="185">
        <f t="shared" si="73"/>
        <v>12838.279999999999</v>
      </c>
      <c r="BH57" s="67">
        <f t="shared" si="74"/>
        <v>17000</v>
      </c>
      <c r="BI57" s="119">
        <f t="shared" ref="BI57:BI58" si="81">IF(ISERROR(AZ57*BC57),"",AZ57*BC57)</f>
        <v>39980</v>
      </c>
      <c r="BJ57" s="75">
        <f t="shared" ref="BJ57:BJ59" si="82">V57*W57*X57/1000000/AC57*BD57</f>
        <v>0</v>
      </c>
      <c r="BK57" s="76">
        <f t="shared" ref="BK57:BK59" si="83">V57*W57*X57/1000000/AC57*BE57</f>
        <v>0</v>
      </c>
      <c r="BL57" s="76">
        <f t="shared" ref="BL57:BL59" si="84">V57*W57*X57/1000000/AC57*BF57</f>
        <v>0</v>
      </c>
      <c r="BM57" s="77">
        <f t="shared" ref="BM57:BM59" si="85">SUM(BJ57:BL57)</f>
        <v>0</v>
      </c>
      <c r="BN57" s="186">
        <v>3.81</v>
      </c>
      <c r="BO57" s="231"/>
      <c r="BP57" s="47"/>
      <c r="BQ57" s="176" t="s">
        <v>82</v>
      </c>
      <c r="BR57" s="176" t="s">
        <v>83</v>
      </c>
      <c r="BS57" s="187" t="s">
        <v>236</v>
      </c>
    </row>
    <row r="58" spans="1:75" s="81" customFormat="1" ht="110.1" customHeight="1" thickBot="1">
      <c r="A58" s="46"/>
      <c r="B58" s="47"/>
      <c r="C58" s="47"/>
      <c r="D58" s="199" t="s">
        <v>190</v>
      </c>
      <c r="E58" s="49" t="s">
        <v>191</v>
      </c>
      <c r="F58" s="188" t="s">
        <v>271</v>
      </c>
      <c r="G58" s="47"/>
      <c r="H58" s="193" t="s">
        <v>313</v>
      </c>
      <c r="I58" s="193" t="s">
        <v>298</v>
      </c>
      <c r="J58" s="194" t="s">
        <v>286</v>
      </c>
      <c r="K58" s="194" t="s">
        <v>286</v>
      </c>
      <c r="L58" s="195" t="s">
        <v>273</v>
      </c>
      <c r="M58" s="158" t="s">
        <v>283</v>
      </c>
      <c r="N58" s="174" t="s">
        <v>104</v>
      </c>
      <c r="O58" s="174"/>
      <c r="P58" s="153" t="s">
        <v>289</v>
      </c>
      <c r="Q58" s="176"/>
      <c r="R58" s="191" t="s">
        <v>104</v>
      </c>
      <c r="S58" s="96">
        <v>3.38</v>
      </c>
      <c r="T58" s="50" t="s">
        <v>80</v>
      </c>
      <c r="U58" s="47"/>
      <c r="V58" s="195">
        <v>28</v>
      </c>
      <c r="W58" s="195">
        <v>24</v>
      </c>
      <c r="X58" s="195">
        <v>17</v>
      </c>
      <c r="Y58" s="195">
        <v>28</v>
      </c>
      <c r="Z58" s="195">
        <v>24</v>
      </c>
      <c r="AA58" s="195">
        <v>17</v>
      </c>
      <c r="AB58" s="58">
        <v>8</v>
      </c>
      <c r="AC58" s="179">
        <v>6</v>
      </c>
      <c r="AD58" s="59">
        <f t="shared" si="77"/>
        <v>1.1424E-2</v>
      </c>
      <c r="AE58" s="60">
        <v>63</v>
      </c>
      <c r="AF58" s="61">
        <f t="shared" si="54"/>
        <v>33088.23529411765</v>
      </c>
      <c r="AG58" s="62">
        <v>2250</v>
      </c>
      <c r="AH58" s="63">
        <f t="shared" si="55"/>
        <v>6.7999999999999991E-2</v>
      </c>
      <c r="AI58" s="197" t="s">
        <v>261</v>
      </c>
      <c r="AJ58" s="198">
        <v>0.70300000000000007</v>
      </c>
      <c r="AK58" s="63">
        <f t="shared" si="56"/>
        <v>2.3761400000000004</v>
      </c>
      <c r="AL58" s="63">
        <f t="shared" si="57"/>
        <v>5.8241399999999999</v>
      </c>
      <c r="AM58" s="65">
        <v>0.01</v>
      </c>
      <c r="AN58" s="66">
        <f t="shared" si="58"/>
        <v>8.5000000000000006E-2</v>
      </c>
      <c r="AO58" s="65">
        <v>0.06</v>
      </c>
      <c r="AP58" s="63">
        <f t="shared" si="59"/>
        <v>0.51</v>
      </c>
      <c r="AQ58" s="67">
        <v>0</v>
      </c>
      <c r="AR58" s="65">
        <v>0</v>
      </c>
      <c r="AS58" s="63">
        <f t="shared" si="60"/>
        <v>0</v>
      </c>
      <c r="AT58" s="63">
        <f t="shared" si="61"/>
        <v>0.59499999999999997</v>
      </c>
      <c r="AU58" s="63">
        <f t="shared" si="62"/>
        <v>6.4191399999999996</v>
      </c>
      <c r="AV58" s="134">
        <f t="shared" si="72"/>
        <v>0.24480705882352946</v>
      </c>
      <c r="AW58" s="69">
        <v>8.5</v>
      </c>
      <c r="AX58" s="69"/>
      <c r="AY58" s="69"/>
      <c r="AZ58" s="103">
        <v>19.989999999999998</v>
      </c>
      <c r="BA58" s="134">
        <f t="shared" si="64"/>
        <v>0.57478739369684839</v>
      </c>
      <c r="BB58" s="119"/>
      <c r="BC58" s="200">
        <v>2000</v>
      </c>
      <c r="BD58" s="182"/>
      <c r="BE58" s="182"/>
      <c r="BF58" s="184"/>
      <c r="BG58" s="185">
        <f t="shared" si="73"/>
        <v>12838.279999999999</v>
      </c>
      <c r="BH58" s="67">
        <f t="shared" si="74"/>
        <v>17000</v>
      </c>
      <c r="BI58" s="119">
        <f t="shared" si="81"/>
        <v>39980</v>
      </c>
      <c r="BJ58" s="75">
        <f t="shared" si="82"/>
        <v>0</v>
      </c>
      <c r="BK58" s="76">
        <f t="shared" si="83"/>
        <v>0</v>
      </c>
      <c r="BL58" s="76">
        <f t="shared" si="84"/>
        <v>0</v>
      </c>
      <c r="BM58" s="77">
        <f t="shared" si="85"/>
        <v>0</v>
      </c>
      <c r="BN58" s="186">
        <v>3.81</v>
      </c>
      <c r="BO58" s="231"/>
      <c r="BP58" s="47"/>
      <c r="BQ58" s="176" t="s">
        <v>82</v>
      </c>
      <c r="BR58" s="176" t="s">
        <v>83</v>
      </c>
      <c r="BS58" s="187" t="s">
        <v>236</v>
      </c>
    </row>
    <row r="59" spans="1:75" s="229" customFormat="1" ht="110.1" customHeight="1" thickBot="1">
      <c r="A59" s="201"/>
      <c r="B59" s="202"/>
      <c r="C59" s="202"/>
      <c r="D59" s="203" t="s">
        <v>290</v>
      </c>
      <c r="E59" s="49" t="s">
        <v>70</v>
      </c>
      <c r="F59" s="188" t="s">
        <v>285</v>
      </c>
      <c r="G59" s="202"/>
      <c r="H59" s="204" t="s">
        <v>291</v>
      </c>
      <c r="I59" s="204" t="s">
        <v>296</v>
      </c>
      <c r="J59" s="205" t="s">
        <v>292</v>
      </c>
      <c r="K59" s="205" t="s">
        <v>292</v>
      </c>
      <c r="L59" s="204" t="s">
        <v>293</v>
      </c>
      <c r="M59" s="204" t="s">
        <v>294</v>
      </c>
      <c r="N59" s="206"/>
      <c r="O59" s="206"/>
      <c r="P59" s="55" t="s">
        <v>295</v>
      </c>
      <c r="Q59" s="206"/>
      <c r="R59" s="202" t="s">
        <v>104</v>
      </c>
      <c r="S59" s="207">
        <v>3.29</v>
      </c>
      <c r="T59" s="50" t="s">
        <v>80</v>
      </c>
      <c r="U59" s="202"/>
      <c r="V59" s="208">
        <v>69</v>
      </c>
      <c r="W59" s="208">
        <v>30</v>
      </c>
      <c r="X59" s="208">
        <v>28</v>
      </c>
      <c r="Y59" s="208">
        <v>69</v>
      </c>
      <c r="Z59" s="208">
        <v>30</v>
      </c>
      <c r="AA59" s="208">
        <v>28</v>
      </c>
      <c r="AB59" s="58">
        <v>8</v>
      </c>
      <c r="AC59" s="209">
        <v>4</v>
      </c>
      <c r="AD59" s="210">
        <f t="shared" si="77"/>
        <v>5.7959999999999998E-2</v>
      </c>
      <c r="AE59" s="211">
        <v>63</v>
      </c>
      <c r="AF59" s="212">
        <f t="shared" si="54"/>
        <v>4347.826086956522</v>
      </c>
      <c r="AG59" s="213">
        <v>2250</v>
      </c>
      <c r="AH59" s="214">
        <f t="shared" si="55"/>
        <v>0.51749999999999996</v>
      </c>
      <c r="AI59" s="215" t="s">
        <v>173</v>
      </c>
      <c r="AJ59" s="216">
        <v>0.45</v>
      </c>
      <c r="AK59" s="214">
        <f t="shared" si="56"/>
        <v>1.4805000000000001</v>
      </c>
      <c r="AL59" s="214">
        <f t="shared" si="57"/>
        <v>5.2880000000000003</v>
      </c>
      <c r="AM59" s="217">
        <v>0.01</v>
      </c>
      <c r="AN59" s="218">
        <f t="shared" si="58"/>
        <v>9.6500000000000002E-2</v>
      </c>
      <c r="AO59" s="217">
        <v>0.06</v>
      </c>
      <c r="AP59" s="214">
        <f t="shared" si="59"/>
        <v>0.57899999999999996</v>
      </c>
      <c r="AQ59" s="67">
        <v>0</v>
      </c>
      <c r="AR59" s="217">
        <v>0</v>
      </c>
      <c r="AS59" s="214">
        <f t="shared" si="60"/>
        <v>0</v>
      </c>
      <c r="AT59" s="214">
        <f t="shared" si="61"/>
        <v>0.67549999999999999</v>
      </c>
      <c r="AU59" s="214">
        <f t="shared" si="62"/>
        <v>5.9634999999999998</v>
      </c>
      <c r="AV59" s="219">
        <f t="shared" si="72"/>
        <v>0.3820207253886011</v>
      </c>
      <c r="AW59" s="220">
        <v>9.65</v>
      </c>
      <c r="AX59" s="220"/>
      <c r="AY59" s="220"/>
      <c r="AZ59" s="221">
        <v>19.989999999999998</v>
      </c>
      <c r="BA59" s="219">
        <f t="shared" si="64"/>
        <v>0.51725862931465727</v>
      </c>
      <c r="BB59" s="222"/>
      <c r="BC59" s="223">
        <v>1500</v>
      </c>
      <c r="BD59" s="224"/>
      <c r="BE59" s="224"/>
      <c r="BF59" s="225"/>
      <c r="BG59" s="226">
        <f t="shared" si="73"/>
        <v>8945.25</v>
      </c>
      <c r="BH59" s="227">
        <f t="shared" si="74"/>
        <v>14475</v>
      </c>
      <c r="BI59" s="222">
        <f>IF(ISERROR(AZ59*BC59),"",AZ59*BC59)</f>
        <v>29984.999999999996</v>
      </c>
      <c r="BJ59" s="75">
        <f t="shared" si="82"/>
        <v>0</v>
      </c>
      <c r="BK59" s="76">
        <f t="shared" si="83"/>
        <v>0</v>
      </c>
      <c r="BL59" s="76">
        <f t="shared" si="84"/>
        <v>0</v>
      </c>
      <c r="BM59" s="77">
        <f t="shared" si="85"/>
        <v>0</v>
      </c>
      <c r="BN59" s="186">
        <v>21.74</v>
      </c>
      <c r="BO59" s="231"/>
      <c r="BP59" s="202"/>
      <c r="BQ59" s="206" t="s">
        <v>82</v>
      </c>
      <c r="BR59" s="206" t="s">
        <v>83</v>
      </c>
      <c r="BS59" s="228" t="s">
        <v>241</v>
      </c>
      <c r="BT59" s="81"/>
      <c r="BU59" s="81"/>
      <c r="BV59" s="81"/>
      <c r="BW59" s="81"/>
    </row>
  </sheetData>
  <sheetProtection insertRows="0" deleteRows="0" sort="0"/>
  <protectedRanges>
    <protectedRange sqref="AH16 AJ16:AL16 A42:C59 B41 AV22:AY22 B39 AH59 AH17:AI17 AV21 AS21:AU22 AS17:AV20 AJ17:AP22 C39:C41 A39:A41 R59:S59 AK59:AP59 AM15:AP16 S39:S58 AJ45:AP58 AH18:AH31 AR15:AV16 AH32:AI58 AH15:AL15 A60:J200 L60:N200 P60:AY200 AR45:AV52 AR39:AY44 G23:G31 G35:G38 AR53:AY59 AR17:AR22 Q3:S38 AK23:AP44 AR23:AV38 AZ23:BA38 AJ3:AV8 I3:I8 AD3:AF59 AZ3:BA21 U3:U59 AQ15:AQ59 AB3:AB59 AH3:AI14 N3:N38 BN3:BN38 AK9:AV14 A3:C38" name="Range1"/>
    <protectedRange sqref="AG3:AG59" name="Range1_3"/>
    <protectedRange sqref="AJ59 AJ23:AJ44 AJ9:AJ14" name="Range1_4"/>
    <protectedRange sqref="K60:K227" name="Range1_1"/>
    <protectedRange sqref="BB3:BB222" name="Range1_7"/>
    <protectedRange sqref="O60:O222 O3:O38" name="Range1_8"/>
    <protectedRange sqref="G32:I34" name="Range1_11"/>
    <protectedRange sqref="G9:I14" name="Range1_4_5"/>
    <protectedRange sqref="H35:H37" name="Range1_4_1_2"/>
    <protectedRange sqref="I35:I37" name="Range1_4_2_1"/>
    <protectedRange sqref="L9:L14" name="Range1_6_2"/>
    <protectedRange sqref="L35:L37" name="Range1_4_4_1"/>
    <protectedRange sqref="AI59 AI23:AI31" name="Range1_21"/>
    <protectedRange sqref="H22 L22" name="Range1_1_1"/>
    <protectedRange sqref="L16" name="Range1_4_6"/>
    <protectedRange sqref="L17:L21" name="Range1_5_3"/>
    <protectedRange sqref="AI18:AI21 AI16" name="Range1_12_2"/>
    <protectedRange sqref="AI22" name="Range1_14_3"/>
    <protectedRange sqref="AW45:AY52" name="Range1_2"/>
    <protectedRange sqref="BC3:BF14" name="Range1_5"/>
    <protectedRange sqref="BC32:BF34" name="Range1_17_1"/>
    <protectedRange sqref="BC35:BF37 BC38:BD38" name="Range1_16_1_1"/>
    <protectedRange sqref="T3:T59" name="Range1_6"/>
    <protectedRange sqref="F3:F14" name="Range1_9"/>
    <protectedRange sqref="F23:F38" name="Range1_13"/>
    <protectedRange sqref="F39:F41" name="Range1_17"/>
    <protectedRange sqref="J32:K34" name="Range1_12_1"/>
    <protectedRange sqref="J9:K14" name="Range1_5_2_1"/>
    <protectedRange sqref="J35:K37" name="Range1_4_3_1_1"/>
    <protectedRange sqref="J15:K16" name="Range1_4_6_1"/>
    <protectedRange sqref="J17:K22" name="Range1_5_3_1"/>
    <protectedRange sqref="V32:AA34" name="Range1_15_1"/>
    <protectedRange sqref="V9:AA9 V12:AA12" name="Range1_2_1_1"/>
    <protectedRange sqref="V35:AA37" name="Range1_6_2_1_1"/>
    <protectedRange sqref="V22:AA22" name="Range1_1_4_1"/>
    <protectedRange sqref="V17:AA21" name="Range1_5_5_1"/>
    <protectedRange sqref="V16:AA16" name="Range1_4_1"/>
    <protectedRange sqref="AC39:AC59" name="Range1_18"/>
    <protectedRange sqref="AC32:AC34" name="Range1_15_2"/>
    <protectedRange sqref="AC35:AC37" name="Range1_16_1"/>
    <protectedRange sqref="D59 D15:D22 D44" name="Range1_12"/>
    <protectedRange sqref="M32:M38 M23:M28" name="Range1_15"/>
    <protectedRange sqref="M22" name="Range1_1_3_1"/>
    <protectedRange sqref="M16" name="Range1_4_7_1"/>
    <protectedRange sqref="M17:M21" name="Range1_5_4_1"/>
    <protectedRange sqref="E3:E5" name="Range1_10_1"/>
    <protectedRange sqref="E6:E8" name="Range1_14_1"/>
    <protectedRange sqref="E9:E11" name="Range1_18_1"/>
    <protectedRange sqref="E12:E14" name="Range1_10_2"/>
    <protectedRange sqref="E15:E22" name="Range1_10_3"/>
    <protectedRange sqref="E23:E28 E32:E34" name="Range1_10_4"/>
    <protectedRange sqref="E29:E31" name="Range1_19"/>
    <protectedRange sqref="E35:E38" name="Range1_20"/>
    <protectedRange sqref="E39:E49" name="Range1_22"/>
    <protectedRange sqref="E50:E58" name="Range1_23"/>
    <protectedRange sqref="E59" name="Range1_22_1"/>
    <protectedRange sqref="P3:P5" name="Range1_11_1_1_1_1_1_1"/>
    <protectedRange sqref="P6:P8" name="Range1_6_1_1_2_1_1_1_1_2"/>
    <protectedRange sqref="P9:P11" name="Range1_6_1_1_2_1_1_1_1_2_1"/>
    <protectedRange sqref="P12:P14" name="Range1_11_1_1_1_1_1_1_1"/>
    <protectedRange sqref="P15:P22" name="Range1_11_1_1_1_1_1_1_2"/>
    <protectedRange sqref="P23:P28 P32:P34" name="Range1_11_1_1_1_1_1_1_3"/>
    <protectedRange sqref="P39:P49 P59" name="Range1_11_1_1_1_1_1_1_4"/>
    <protectedRange sqref="P35:P38" name="Range1_6_1_1_2_1_1_1_1_2_2"/>
  </protectedRanges>
  <mergeCells count="8">
    <mergeCell ref="BB3:BB5"/>
    <mergeCell ref="BI3:BI5"/>
    <mergeCell ref="B15:B16"/>
    <mergeCell ref="B17:B22"/>
    <mergeCell ref="V17:V22"/>
    <mergeCell ref="W17:W22"/>
    <mergeCell ref="X17:X22"/>
    <mergeCell ref="B39:B41"/>
  </mergeCells>
  <phoneticPr fontId="2" type="noConversion"/>
  <conditionalFormatting sqref="V59:AA59">
    <cfRule type="containsText" dxfId="0" priority="1" operator="containsText" text=",">
      <formula>NOT(ISERROR(SEARCH(",",V59)))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2025-12-23T03:45:56Z</dcterms:created>
  <dcterms:modified xsi:type="dcterms:W3CDTF">2025-12-23T03:58:22Z</dcterms:modified>
</cp:coreProperties>
</file>