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738AE0D5-CC8E-4A9F-A41C-B80F48DE3E74}" xr6:coauthVersionLast="47" xr6:coauthVersionMax="47" xr10:uidLastSave="{00000000-0000-0000-0000-000000000000}"/>
  <bookViews>
    <workbookView xWindow="-110" yWindow="-110" windowWidth="19420" windowHeight="11500" xr2:uid="{DA5C127B-EC7E-44FA-8B57-2FE3D944DDDF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7" i="1" l="1"/>
  <c r="BA7" i="1"/>
  <c r="AW7" i="1"/>
  <c r="AS7" i="1"/>
  <c r="AP7" i="1"/>
  <c r="AN7" i="1"/>
  <c r="AL7" i="1"/>
  <c r="AI7" i="1"/>
  <c r="AC7" i="1"/>
  <c r="AD7" i="1" s="1"/>
  <c r="AF7" i="1" s="1"/>
  <c r="AJ7" i="1" s="1"/>
  <c r="R7" i="1"/>
  <c r="T7" i="1" s="1"/>
  <c r="BD6" i="1"/>
  <c r="BA6" i="1"/>
  <c r="AW6" i="1"/>
  <c r="AS6" i="1"/>
  <c r="AP6" i="1"/>
  <c r="AN6" i="1"/>
  <c r="AL6" i="1"/>
  <c r="AI6" i="1"/>
  <c r="AC6" i="1"/>
  <c r="AD6" i="1" s="1"/>
  <c r="AF6" i="1" s="1"/>
  <c r="AJ6" i="1" s="1"/>
  <c r="R6" i="1"/>
  <c r="T6" i="1" s="1"/>
  <c r="BD5" i="1"/>
  <c r="BA5" i="1"/>
  <c r="AW5" i="1"/>
  <c r="AS5" i="1"/>
  <c r="AP5" i="1"/>
  <c r="AN5" i="1"/>
  <c r="AL5" i="1"/>
  <c r="AI5" i="1"/>
  <c r="AC5" i="1"/>
  <c r="AD5" i="1" s="1"/>
  <c r="AF5" i="1" s="1"/>
  <c r="R5" i="1"/>
  <c r="T5" i="1" s="1"/>
  <c r="BD4" i="1"/>
  <c r="BA4" i="1"/>
  <c r="AW4" i="1"/>
  <c r="AS4" i="1"/>
  <c r="AP4" i="1"/>
  <c r="AN4" i="1"/>
  <c r="AL4" i="1"/>
  <c r="AI4" i="1"/>
  <c r="AC4" i="1"/>
  <c r="AD4" i="1" s="1"/>
  <c r="AF4" i="1" s="1"/>
  <c r="R4" i="1"/>
  <c r="T4" i="1" s="1"/>
  <c r="BD3" i="1"/>
  <c r="BA3" i="1"/>
  <c r="AW3" i="1"/>
  <c r="AS3" i="1"/>
  <c r="AP3" i="1"/>
  <c r="AN3" i="1"/>
  <c r="AL3" i="1"/>
  <c r="AI3" i="1"/>
  <c r="AC3" i="1"/>
  <c r="AD3" i="1" s="1"/>
  <c r="AF3" i="1" s="1"/>
  <c r="R3" i="1"/>
  <c r="T3" i="1" s="1"/>
  <c r="BD2" i="1"/>
  <c r="BA2" i="1"/>
  <c r="AW2" i="1"/>
  <c r="AS2" i="1"/>
  <c r="AP2" i="1"/>
  <c r="AN2" i="1"/>
  <c r="AL2" i="1"/>
  <c r="AI2" i="1"/>
  <c r="AC2" i="1"/>
  <c r="AD2" i="1" s="1"/>
  <c r="AF2" i="1" s="1"/>
  <c r="R2" i="1"/>
  <c r="T2" i="1" s="1"/>
  <c r="AT3" i="1" l="1"/>
  <c r="AT2" i="1"/>
  <c r="AJ2" i="1"/>
  <c r="AU2" i="1" s="1"/>
  <c r="AV2" i="1" s="1"/>
  <c r="AT4" i="1"/>
  <c r="AJ5" i="1"/>
  <c r="AJ3" i="1"/>
  <c r="AU3" i="1" s="1"/>
  <c r="AV3" i="1" s="1"/>
  <c r="AJ4" i="1"/>
  <c r="AT6" i="1"/>
  <c r="AU6" i="1" s="1"/>
  <c r="AV6" i="1" s="1"/>
  <c r="AT5" i="1"/>
  <c r="AT7" i="1"/>
  <c r="AU7" i="1" s="1"/>
  <c r="BC2" i="1" l="1"/>
  <c r="BC6" i="1"/>
  <c r="BC3" i="1"/>
  <c r="AU4" i="1"/>
  <c r="AV4" i="1" s="1"/>
  <c r="AU5" i="1"/>
  <c r="BC5" i="1" s="1"/>
  <c r="BC7" i="1"/>
  <c r="AV7" i="1"/>
  <c r="AV5" i="1" l="1"/>
  <c r="B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5D17647-CF94-4438-93F5-409DD351B25F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A03B076C-32E9-445E-A1B9-8257D51912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15EFE8EF-5F59-4D2C-A8FC-CAD7DB915DA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3BB1910-08FC-4C57-97C7-617938634E0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DD9EDF5C-75FA-443B-9674-B208C2E1B942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4C3C7BE9-AEC6-4C81-9B5E-14EE66CEF3E4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BA546352-6B3A-47C8-9BFE-EC306B2E40D8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6FEDB960-FA42-4E05-84D5-0DA1992A0981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1819B4F3-9FD7-41DD-8DA5-36D23189E30D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01F1DF7C-8AE4-4886-8FEE-DB0EA1C89F17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8D55D56D-5363-4AB4-84AC-136F0C43759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4491F730-126E-4399-AC85-56684D4473C7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099A471C-E2A5-4456-BEC0-DB47D3BE6C2B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571B0030-CD5A-49CC-938F-850DE6C4904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87A96E1-EF5E-4E28-95EE-5CBF6BB42322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943F09AA-9F0F-4AC9-AFBB-48C389FCB933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28FB8585-1440-4847-8BBB-D795AEDD4B74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409609C8-84E2-47D3-95DF-2E3C7F3206E1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44B3DCE-8F89-4E2A-837C-3086F011F102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<sst xmlns="http://schemas.openxmlformats.org/spreadsheetml/2006/main" count="128" uniqueCount="81">
  <si>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</si>
  <si>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</si>
  <si>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</si>
  <si>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</si>
  <si>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</si>
  <si>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</si>
  <si>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</si>
  <si>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</si>
  <si>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</si>
  <si>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</si>
  <si>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</si>
  <si>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</si>
  <si>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</si>
  <si>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</si>
  <si>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</si>
  <si>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</si>
  <si>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</si>
  <si>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</si>
  <si>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</si>
  <si>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</si>
  <si>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</si>
  <si>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</si>
  <si>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</si>
  <si>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</si>
  <si>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</si>
  <si>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</si>
  <si>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</si>
  <si>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</si>
  <si>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</si>
  <si>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</si>
  <si>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</si>
  <si>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</si>
  <si>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</si>
  <si>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</si>
  <si>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</si>
  <si>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</si>
  <si>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</si>
  <si>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</si>
  <si>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</si>
  <si>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</si>
  <si>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</si>
  <si>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</si>
  <si>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</si>
  <si>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</si>
  <si>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</si>
  <si>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</si>
  <si>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</si>
  <si>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</si>
  <si>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</si>
  <si>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</si>
  <si>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</si>
  <si>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</si>
  <si>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</si>
  <si>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</si>
  <si>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</si>
  <si>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</si>
  <si>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</si>
  <si>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100% Polyester 3pc Hanging Print Quilt</t>
    <phoneticPr fontId="3" type="noConversion"/>
  </si>
  <si>
    <t>3pc Hanging  Quilt</t>
    <phoneticPr fontId="3" type="noConversion"/>
  </si>
  <si>
    <t xml:space="preserve">100% Polyester </t>
    <phoneticPr fontId="3" type="noConversion"/>
  </si>
  <si>
    <t>Full/Queen: 86x86"/20x26+1/2"(2)</t>
  </si>
  <si>
    <t>Set</t>
  </si>
  <si>
    <t>Normal</t>
  </si>
  <si>
    <t>9404.40.9022</t>
    <phoneticPr fontId="3" type="noConversion"/>
  </si>
  <si>
    <t>King: 
102x86"/20x36+1/2"(2)</t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</si>
  <si>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</si>
  <si>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ruffle edge</t>
    </r>
    <phoneticPr fontId="3" type="noConversion"/>
  </si>
  <si>
    <t>Full/Queen: 86x86"/20x26+2.5"(2)</t>
  </si>
  <si>
    <t>King: 
102x86"/20x36+2.5"(2)</t>
  </si>
  <si>
    <t>Sylvia</t>
    <phoneticPr fontId="3" type="noConversion"/>
  </si>
  <si>
    <t>Lilac</t>
  </si>
  <si>
    <t>RS14-8761</t>
    <phoneticPr fontId="3" type="noConversion"/>
  </si>
  <si>
    <t>RS14-8762</t>
  </si>
  <si>
    <t xml:space="preserve">Sadie </t>
    <phoneticPr fontId="3" type="noConversion"/>
  </si>
  <si>
    <t>Pink multi</t>
  </si>
  <si>
    <t>RS14-8763</t>
  </si>
  <si>
    <t>RS14-8764</t>
  </si>
  <si>
    <t>Twin:                                                66x86"/20x26+2.5"(1)</t>
  </si>
  <si>
    <t>RS14-8765</t>
    <phoneticPr fontId="3" type="noConversion"/>
  </si>
  <si>
    <t>Twin:                                                66x86"/20x26+1/2"(1)</t>
  </si>
  <si>
    <t>RS14-8766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</si>
</sst>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等线"/>
      <family val="2"/>
      <scheme val="minor"/>
    </font>
    <font>
      <sz val="10.5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" fillId="0" borderId="0">
      <alignment vertical="center"/>
    </xf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5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5" borderId="3" xfId="2" applyNumberFormat="1" applyFont="1" applyFill="1" applyBorder="1" applyAlignment="1">
      <alignment wrapText="1"/>
    </xf>
    <xf numFmtId="177" fontId="8" fillId="5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5" borderId="3" xfId="4" applyNumberFormat="1" applyFont="1" applyFill="1" applyBorder="1" applyAlignment="1">
      <alignment wrapText="1"/>
    </xf>
    <xf numFmtId="177" fontId="0" fillId="5" borderId="3" xfId="0" applyNumberFormat="1" applyFill="1" applyBorder="1" applyAlignment="1">
      <alignment wrapText="1"/>
    </xf>
    <xf numFmtId="10" fontId="0" fillId="7" borderId="3" xfId="4" applyNumberFormat="1" applyFont="1" applyFill="1" applyBorder="1" applyAlignment="1">
      <alignment wrapText="1"/>
    </xf>
    <xf numFmtId="0" fontId="11" fillId="0" borderId="3" xfId="5" applyFont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1" fontId="0" fillId="0" borderId="3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7">
    <cellStyle name="Currency 2" xfId="3" xr:uid="{1358581A-7536-445C-A768-94E9DC272FB1}"/>
    <cellStyle name="Normal 2" xfId="1" xr:uid="{7C201ACF-C956-4AE6-80E9-4F72E7964996}"/>
    <cellStyle name="Normal 2 18 2" xfId="2" xr:uid="{22CDEB0D-4F26-4135-9098-32BDCCF845A6}"/>
    <cellStyle name="Percent 2" xfId="4" xr:uid="{AAF48B06-7297-4488-A5E2-68CF1C411CE2}"/>
    <cellStyle name="常规" xfId="0" builtinId="0"/>
    <cellStyle name="常规 2" xfId="5" xr:uid="{13AC3E2D-CF59-4B60-B8A1-0FAB08307FF4}"/>
    <cellStyle name="常规 3" xfId="6" xr:uid="{5E72D929-9605-491E-BAAE-AAA0F7BF2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</xdr:row>
      <xdr:rowOff>64001</xdr:rowOff>
    </xdr:from>
    <xdr:to>
      <xdr:col>1</xdr:col>
      <xdr:colOff>1085850</xdr:colOff>
      <xdr:row>2</xdr:row>
      <xdr:rowOff>522763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E4987EB-194B-49E3-A72E-C4D71636C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1801" y="6452101"/>
          <a:ext cx="876299" cy="1049312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3</xdr:row>
      <xdr:rowOff>53042</xdr:rowOff>
    </xdr:from>
    <xdr:to>
      <xdr:col>1</xdr:col>
      <xdr:colOff>1104900</xdr:colOff>
      <xdr:row>4</xdr:row>
      <xdr:rowOff>522810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174F391-79C8-429F-BE17-FECFD5B55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3226" y="7622242"/>
          <a:ext cx="923924" cy="1060318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5</xdr:row>
      <xdr:rowOff>38100</xdr:rowOff>
    </xdr:from>
    <xdr:to>
      <xdr:col>1</xdr:col>
      <xdr:colOff>990600</xdr:colOff>
      <xdr:row>5</xdr:row>
      <xdr:rowOff>870707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691D7AC-6397-4D22-9E04-651F9E650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7525" y="9004300"/>
          <a:ext cx="695325" cy="832607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6</xdr:row>
      <xdr:rowOff>7636</xdr:rowOff>
    </xdr:from>
    <xdr:to>
      <xdr:col>1</xdr:col>
      <xdr:colOff>1009650</xdr:colOff>
      <xdr:row>6</xdr:row>
      <xdr:rowOff>849333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933B0744-FDB8-4526-8EA3-6B47D295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475" y="9869186"/>
          <a:ext cx="733425" cy="841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May%20POE%20Quilt%20commit-12.23.2025.xlsx" TargetMode="External"/><Relationship Id="rId1" Type="http://schemas.openxmlformats.org/officeDocument/2006/relationships/externalLinkPath" Target="/Users/liujie/Downloads/Ross%20May%20POE%20Quilt%20commit-12.2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print cost-shuai 12.23"/>
      <sheetName val="ValueSelect"/>
      <sheetName val="Data"/>
    </sheetNames>
    <sheetDataSet>
      <sheetData sheetId="0"/>
      <sheetData sheetId="1"/>
      <sheetData sheetId="2">
        <row r="14">
          <cell r="G14">
            <v>50.5</v>
          </cell>
        </row>
        <row r="15">
          <cell r="G15">
            <v>66</v>
          </cell>
        </row>
        <row r="16">
          <cell r="G16">
            <v>76.099999999999994</v>
          </cell>
        </row>
        <row r="17">
          <cell r="G17">
            <v>47.3</v>
          </cell>
        </row>
        <row r="18">
          <cell r="G18">
            <v>60.7</v>
          </cell>
        </row>
        <row r="19">
          <cell r="G19">
            <v>69.7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9F7C-75BB-47A0-A722-848119688F40}">
  <dimension ref="A1:BD7"/>
  <sheetViews>
    <sheetView tabSelected="1" topLeftCell="A2" workbookViewId="0">
      <selection activeCell="BE2" sqref="BE1:BE1048576"/>
    </sheetView>
  </sheetViews>
  <sheetFormatPr defaultColWidth="9.1796875" defaultRowHeight="14.5" x14ac:dyDescent="0.35"/>
  <cols>
    <col min="1" max="1" width="10.1796875" style="2" customWidth="1"/>
    <col min="2" max="2" width="18.7265625" style="1" customWidth="1"/>
    <col min="3" max="5" width="10.1796875" style="1" customWidth="1"/>
    <col min="6" max="6" width="11.26953125" style="1" customWidth="1"/>
    <col min="7" max="7" width="13.7265625" style="1" customWidth="1"/>
    <col min="8" max="8" width="17.54296875" style="1" customWidth="1"/>
    <col min="9" max="9" width="13.54296875" style="1" customWidth="1"/>
    <col min="10" max="10" width="19.1796875" style="1" customWidth="1"/>
    <col min="11" max="11" width="14.26953125" style="3" customWidth="1"/>
    <col min="12" max="12" width="17.1796875" style="1" customWidth="1"/>
    <col min="13" max="13" width="7.453125" style="1" customWidth="1"/>
    <col min="14" max="14" width="6.1796875" style="1" customWidth="1"/>
    <col min="15" max="16" width="13.453125" style="1" customWidth="1"/>
    <col min="17" max="17" width="5.54296875" style="1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1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1" customWidth="1"/>
    <col min="32" max="32" width="8.81640625" style="6" customWidth="1"/>
    <col min="33" max="33" width="7.81640625" style="1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1" customWidth="1"/>
    <col min="44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6" customWidth="1"/>
    <col min="50" max="50" width="9.54296875" style="6" customWidth="1"/>
    <col min="51" max="51" width="7.7265625" style="6" customWidth="1"/>
    <col min="52" max="53" width="12.1796875" style="10" customWidth="1"/>
    <col min="54" max="54" width="12.1796875" style="6" customWidth="1"/>
    <col min="55" max="55" width="11.26953125" style="1" customWidth="1"/>
    <col min="56" max="56" width="14" style="1" customWidth="1"/>
    <col min="57" max="16384" width="9.1796875" style="1"/>
  </cols>
  <sheetData>
    <row r="1" spans="1:56" ht="68.150000000000006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23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4" t="s">
        <v>49</v>
      </c>
      <c r="AY1" s="35" t="s">
        <v>50</v>
      </c>
      <c r="AZ1" s="35" t="s">
        <v>51</v>
      </c>
      <c r="BA1" s="32" t="s">
        <v>52</v>
      </c>
      <c r="BB1" s="12" t="s">
        <v>53</v>
      </c>
      <c r="BC1" s="36" t="s">
        <v>54</v>
      </c>
      <c r="BD1" s="36" t="s">
        <v>55</v>
      </c>
    </row>
    <row r="2" spans="1:56" ht="46.5" customHeight="1" x14ac:dyDescent="0.35">
      <c r="A2" s="38">
        <v>11</v>
      </c>
      <c r="B2" s="57"/>
      <c r="C2" s="39"/>
      <c r="D2" s="37"/>
      <c r="E2" s="37"/>
      <c r="F2" s="37" t="s">
        <v>56</v>
      </c>
      <c r="G2" s="39" t="s">
        <v>69</v>
      </c>
      <c r="H2" s="39" t="s">
        <v>57</v>
      </c>
      <c r="I2" s="39" t="s">
        <v>58</v>
      </c>
      <c r="J2" s="39" t="s">
        <v>66</v>
      </c>
      <c r="K2" s="40" t="s">
        <v>59</v>
      </c>
      <c r="L2" s="37" t="s">
        <v>67</v>
      </c>
      <c r="M2" s="37" t="s">
        <v>70</v>
      </c>
      <c r="N2" s="37"/>
      <c r="O2" s="55" t="s">
        <v>71</v>
      </c>
      <c r="P2" s="37"/>
      <c r="Q2" s="37" t="s">
        <v>61</v>
      </c>
      <c r="R2" s="41">
        <f>'[5]print cost-shuai 12.23'!G15</f>
        <v>66</v>
      </c>
      <c r="S2" s="42">
        <v>7.95</v>
      </c>
      <c r="T2" s="43">
        <f t="shared" ref="T2:T7" si="0">IF(ISERROR(R2/S2),"",R2/S2)</f>
        <v>8.3018867924528301</v>
      </c>
      <c r="U2" s="44">
        <v>8.3000000000000007</v>
      </c>
      <c r="V2" s="11"/>
      <c r="W2" s="37" t="s">
        <v>62</v>
      </c>
      <c r="X2" s="45">
        <v>44</v>
      </c>
      <c r="Y2" s="45">
        <v>41</v>
      </c>
      <c r="Z2" s="45">
        <v>25</v>
      </c>
      <c r="AA2" s="42">
        <v>5</v>
      </c>
      <c r="AB2" s="46">
        <v>2</v>
      </c>
      <c r="AC2" s="47">
        <f t="shared" ref="AC2:AC7" si="1">IF(X2="","",X2*Y2*Z2/1000000)</f>
        <v>4.5100000000000001E-2</v>
      </c>
      <c r="AD2" s="48">
        <f t="shared" ref="AD2:AD7" si="2">IF(AB2="","",65/AC2*AB2)</f>
        <v>2882.4833702882484</v>
      </c>
      <c r="AE2" s="37">
        <v>2250</v>
      </c>
      <c r="AF2" s="49">
        <f t="shared" ref="AF2:AF7" si="3">IF(ISERROR(AE2/AD2),"",AE2/AD2)</f>
        <v>0.78057692307692306</v>
      </c>
      <c r="AG2" s="39" t="s">
        <v>63</v>
      </c>
      <c r="AH2" s="50">
        <v>0.32800000000000001</v>
      </c>
      <c r="AI2" s="49">
        <f t="shared" ref="AI2:AI7" si="4">IF(ISERROR(U2*AH2),"",U2*AH2)</f>
        <v>2.7224000000000004</v>
      </c>
      <c r="AJ2" s="49">
        <f t="shared" ref="AJ2:AJ7" si="5">IF(ISERROR(U2+AF2+AI2),"",U2+AF2+AI2)</f>
        <v>11.802976923076924</v>
      </c>
      <c r="AK2" s="50">
        <v>0</v>
      </c>
      <c r="AL2" s="49">
        <f t="shared" ref="AL2:AL7" si="6">IF(ISERROR(AX2*AK2),"",AX2*AK2)</f>
        <v>0</v>
      </c>
      <c r="AM2" s="50">
        <v>0</v>
      </c>
      <c r="AN2" s="49">
        <f t="shared" ref="AN2:AN7" si="7">IF(ISERROR(AX2*AM2),"",AX2*AM2)</f>
        <v>0</v>
      </c>
      <c r="AO2" s="50">
        <v>0</v>
      </c>
      <c r="AP2" s="49">
        <f t="shared" ref="AP2:AP7" si="8">IF(ISERROR(AX2*AO2),"",AX2*AO2)</f>
        <v>0</v>
      </c>
      <c r="AQ2" s="37">
        <v>0</v>
      </c>
      <c r="AR2" s="50">
        <v>0</v>
      </c>
      <c r="AS2" s="49">
        <f t="shared" ref="AS2:AS7" si="9">IF(ISERROR(AX2*AR2),"",AX2*AR2)</f>
        <v>0</v>
      </c>
      <c r="AT2" s="49">
        <f t="shared" ref="AT2:AT7" si="10">IF(ISERROR(AL2+AN2+AP2+AS2),"",AL2+AN2+AP2+AS2)</f>
        <v>0</v>
      </c>
      <c r="AU2" s="49">
        <f t="shared" ref="AU2:AU7" si="11">IF(ISERROR(AJ2+AT2),"",AJ2+AT2)</f>
        <v>11.802976923076924</v>
      </c>
      <c r="AV2" s="51">
        <f t="shared" ref="AV2:AV7" si="12">IF(ISERROR((AX2-AU2)/AX2),"",(AX2-AU2)/AX2)</f>
        <v>0.1809176319863342</v>
      </c>
      <c r="AW2" s="49">
        <f t="shared" ref="AW2:AW7" si="13">IF(AZ2="","",AY2*(1-AZ2))</f>
        <v>14.410195</v>
      </c>
      <c r="AX2" s="52">
        <v>14.41</v>
      </c>
      <c r="AY2" s="11">
        <v>29.99</v>
      </c>
      <c r="AZ2" s="50">
        <v>0.51949999999999996</v>
      </c>
      <c r="BA2" s="53">
        <f t="shared" ref="BA2:BA7" si="14">IF(ISERROR((AY2-AX2)/AY2),"",(AY2-AX2)/AY2)</f>
        <v>0.51950650216738914</v>
      </c>
      <c r="BB2" s="54">
        <v>740</v>
      </c>
      <c r="BC2" s="49">
        <f t="shared" ref="BC2:BC7" si="15">IF(ISERROR(AU2*BB2),"",AU2*BB2)</f>
        <v>8734.202923076924</v>
      </c>
      <c r="BD2" s="49">
        <f t="shared" ref="BD2:BD7" si="16">IF(ISERROR(AX2*BB2),"",AX2*BB2)</f>
        <v>10663.4</v>
      </c>
    </row>
    <row r="3" spans="1:56" ht="46.5" customHeight="1" x14ac:dyDescent="0.35">
      <c r="A3" s="38">
        <v>12</v>
      </c>
      <c r="B3" s="58"/>
      <c r="C3" s="39"/>
      <c r="D3" s="37"/>
      <c r="E3" s="37"/>
      <c r="F3" s="37" t="s">
        <v>56</v>
      </c>
      <c r="G3" s="39" t="s">
        <v>69</v>
      </c>
      <c r="H3" s="39" t="s">
        <v>57</v>
      </c>
      <c r="I3" s="39" t="s">
        <v>58</v>
      </c>
      <c r="J3" s="39" t="s">
        <v>66</v>
      </c>
      <c r="K3" s="40" t="s">
        <v>59</v>
      </c>
      <c r="L3" s="37" t="s">
        <v>68</v>
      </c>
      <c r="M3" s="37" t="s">
        <v>70</v>
      </c>
      <c r="N3" s="37"/>
      <c r="O3" s="55" t="s">
        <v>72</v>
      </c>
      <c r="P3" s="37"/>
      <c r="Q3" s="37" t="s">
        <v>61</v>
      </c>
      <c r="R3" s="41">
        <f>'[5]print cost-shuai 12.23'!G16</f>
        <v>76.099999999999994</v>
      </c>
      <c r="S3" s="42">
        <v>7.95</v>
      </c>
      <c r="T3" s="43">
        <f t="shared" si="0"/>
        <v>9.5723270440251564</v>
      </c>
      <c r="U3" s="44">
        <v>9.57</v>
      </c>
      <c r="V3" s="11"/>
      <c r="W3" s="37" t="s">
        <v>62</v>
      </c>
      <c r="X3" s="45">
        <v>44</v>
      </c>
      <c r="Y3" s="45">
        <v>41</v>
      </c>
      <c r="Z3" s="45">
        <v>28</v>
      </c>
      <c r="AA3" s="42">
        <v>5</v>
      </c>
      <c r="AB3" s="46">
        <v>2</v>
      </c>
      <c r="AC3" s="47">
        <f t="shared" si="1"/>
        <v>5.0512000000000001E-2</v>
      </c>
      <c r="AD3" s="48">
        <f t="shared" si="2"/>
        <v>2573.6458663287931</v>
      </c>
      <c r="AE3" s="37">
        <v>2250</v>
      </c>
      <c r="AF3" s="49">
        <f t="shared" si="3"/>
        <v>0.8742461538461539</v>
      </c>
      <c r="AG3" s="39" t="s">
        <v>63</v>
      </c>
      <c r="AH3" s="50">
        <v>0.32800000000000001</v>
      </c>
      <c r="AI3" s="49">
        <f t="shared" si="4"/>
        <v>3.1389600000000004</v>
      </c>
      <c r="AJ3" s="49">
        <f t="shared" si="5"/>
        <v>13.583206153846156</v>
      </c>
      <c r="AK3" s="50">
        <v>0</v>
      </c>
      <c r="AL3" s="49">
        <f t="shared" si="6"/>
        <v>0</v>
      </c>
      <c r="AM3" s="50">
        <v>0</v>
      </c>
      <c r="AN3" s="49">
        <f t="shared" si="7"/>
        <v>0</v>
      </c>
      <c r="AO3" s="50">
        <v>0</v>
      </c>
      <c r="AP3" s="49">
        <f t="shared" si="8"/>
        <v>0</v>
      </c>
      <c r="AQ3" s="37">
        <v>0</v>
      </c>
      <c r="AR3" s="50">
        <v>0</v>
      </c>
      <c r="AS3" s="49">
        <f t="shared" si="9"/>
        <v>0</v>
      </c>
      <c r="AT3" s="49">
        <f t="shared" si="10"/>
        <v>0</v>
      </c>
      <c r="AU3" s="49">
        <f t="shared" si="11"/>
        <v>13.583206153846156</v>
      </c>
      <c r="AV3" s="51">
        <f t="shared" si="12"/>
        <v>0.18809287783346351</v>
      </c>
      <c r="AW3" s="49">
        <f t="shared" si="13"/>
        <v>16.728718999999998</v>
      </c>
      <c r="AX3" s="52">
        <v>16.73</v>
      </c>
      <c r="AY3" s="11">
        <v>34.99</v>
      </c>
      <c r="AZ3" s="50">
        <v>0.52190000000000003</v>
      </c>
      <c r="BA3" s="53">
        <f t="shared" si="14"/>
        <v>0.52186338953986855</v>
      </c>
      <c r="BB3" s="54">
        <v>680</v>
      </c>
      <c r="BC3" s="49">
        <f t="shared" si="15"/>
        <v>9236.5801846153863</v>
      </c>
      <c r="BD3" s="49">
        <f t="shared" si="16"/>
        <v>11376.4</v>
      </c>
    </row>
    <row r="4" spans="1:56" ht="46.5" customHeight="1" x14ac:dyDescent="0.35">
      <c r="A4" s="38">
        <v>13</v>
      </c>
      <c r="B4" s="57"/>
      <c r="C4" s="39"/>
      <c r="D4" s="37"/>
      <c r="E4" s="37"/>
      <c r="F4" s="37" t="s">
        <v>56</v>
      </c>
      <c r="G4" s="39" t="s">
        <v>73</v>
      </c>
      <c r="H4" s="39" t="s">
        <v>57</v>
      </c>
      <c r="I4" s="39" t="s">
        <v>58</v>
      </c>
      <c r="J4" s="39" t="s">
        <v>65</v>
      </c>
      <c r="K4" s="40" t="s">
        <v>59</v>
      </c>
      <c r="L4" s="37" t="s">
        <v>60</v>
      </c>
      <c r="M4" s="37" t="s">
        <v>74</v>
      </c>
      <c r="N4" s="37"/>
      <c r="O4" s="55" t="s">
        <v>75</v>
      </c>
      <c r="P4" s="37"/>
      <c r="Q4" s="37" t="s">
        <v>61</v>
      </c>
      <c r="R4" s="41">
        <f>'[5]print cost-shuai 12.23'!G18</f>
        <v>60.7</v>
      </c>
      <c r="S4" s="42">
        <v>7.95</v>
      </c>
      <c r="T4" s="43">
        <f t="shared" si="0"/>
        <v>7.635220125786164</v>
      </c>
      <c r="U4" s="44">
        <v>7.64</v>
      </c>
      <c r="V4" s="11"/>
      <c r="W4" s="37" t="s">
        <v>62</v>
      </c>
      <c r="X4" s="45">
        <v>44</v>
      </c>
      <c r="Y4" s="45">
        <v>41</v>
      </c>
      <c r="Z4" s="45">
        <v>25</v>
      </c>
      <c r="AA4" s="42">
        <v>5</v>
      </c>
      <c r="AB4" s="46">
        <v>2</v>
      </c>
      <c r="AC4" s="47">
        <f t="shared" si="1"/>
        <v>4.5100000000000001E-2</v>
      </c>
      <c r="AD4" s="48">
        <f t="shared" si="2"/>
        <v>2882.4833702882484</v>
      </c>
      <c r="AE4" s="37">
        <v>2250</v>
      </c>
      <c r="AF4" s="49">
        <f t="shared" si="3"/>
        <v>0.78057692307692306</v>
      </c>
      <c r="AG4" s="39" t="s">
        <v>63</v>
      </c>
      <c r="AH4" s="50">
        <v>0.32800000000000001</v>
      </c>
      <c r="AI4" s="49">
        <f t="shared" si="4"/>
        <v>2.5059200000000001</v>
      </c>
      <c r="AJ4" s="49">
        <f t="shared" si="5"/>
        <v>10.926496923076922</v>
      </c>
      <c r="AK4" s="50">
        <v>0</v>
      </c>
      <c r="AL4" s="49">
        <f t="shared" si="6"/>
        <v>0</v>
      </c>
      <c r="AM4" s="50">
        <v>0</v>
      </c>
      <c r="AN4" s="49">
        <f t="shared" si="7"/>
        <v>0</v>
      </c>
      <c r="AO4" s="50">
        <v>0</v>
      </c>
      <c r="AP4" s="49">
        <f t="shared" si="8"/>
        <v>0</v>
      </c>
      <c r="AQ4" s="37">
        <v>0</v>
      </c>
      <c r="AR4" s="50">
        <v>0</v>
      </c>
      <c r="AS4" s="49">
        <f t="shared" si="9"/>
        <v>0</v>
      </c>
      <c r="AT4" s="49">
        <f t="shared" si="10"/>
        <v>0</v>
      </c>
      <c r="AU4" s="49">
        <f t="shared" si="11"/>
        <v>10.926496923076922</v>
      </c>
      <c r="AV4" s="51">
        <f t="shared" si="12"/>
        <v>0.21108325465148578</v>
      </c>
      <c r="AW4" s="49">
        <f t="shared" si="13"/>
        <v>13.849381999999999</v>
      </c>
      <c r="AX4" s="52">
        <v>13.85</v>
      </c>
      <c r="AY4" s="11">
        <v>29.99</v>
      </c>
      <c r="AZ4" s="50">
        <v>0.53820000000000001</v>
      </c>
      <c r="BA4" s="53">
        <f t="shared" si="14"/>
        <v>0.53817939313104368</v>
      </c>
      <c r="BB4" s="54">
        <v>740</v>
      </c>
      <c r="BC4" s="49">
        <f t="shared" si="15"/>
        <v>8085.6077230769224</v>
      </c>
      <c r="BD4" s="49">
        <f t="shared" si="16"/>
        <v>10249</v>
      </c>
    </row>
    <row r="5" spans="1:56" ht="46.5" customHeight="1" x14ac:dyDescent="0.35">
      <c r="A5" s="38">
        <v>14</v>
      </c>
      <c r="B5" s="58"/>
      <c r="C5" s="39"/>
      <c r="D5" s="37"/>
      <c r="E5" s="37"/>
      <c r="F5" s="37" t="s">
        <v>56</v>
      </c>
      <c r="G5" s="39" t="s">
        <v>73</v>
      </c>
      <c r="H5" s="39" t="s">
        <v>57</v>
      </c>
      <c r="I5" s="39" t="s">
        <v>58</v>
      </c>
      <c r="J5" s="39" t="s">
        <v>65</v>
      </c>
      <c r="K5" s="40" t="s">
        <v>59</v>
      </c>
      <c r="L5" s="37" t="s">
        <v>64</v>
      </c>
      <c r="M5" s="37" t="s">
        <v>74</v>
      </c>
      <c r="N5" s="37"/>
      <c r="O5" s="55" t="s">
        <v>76</v>
      </c>
      <c r="P5" s="37"/>
      <c r="Q5" s="37" t="s">
        <v>61</v>
      </c>
      <c r="R5" s="41">
        <f>'[5]print cost-shuai 12.23'!G19</f>
        <v>69.7</v>
      </c>
      <c r="S5" s="42">
        <v>7.95</v>
      </c>
      <c r="T5" s="43">
        <f t="shared" si="0"/>
        <v>8.7672955974842761</v>
      </c>
      <c r="U5" s="44">
        <v>8.77</v>
      </c>
      <c r="V5" s="11"/>
      <c r="W5" s="37" t="s">
        <v>62</v>
      </c>
      <c r="X5" s="45">
        <v>44</v>
      </c>
      <c r="Y5" s="45">
        <v>41</v>
      </c>
      <c r="Z5" s="45">
        <v>28</v>
      </c>
      <c r="AA5" s="42">
        <v>5</v>
      </c>
      <c r="AB5" s="46">
        <v>2</v>
      </c>
      <c r="AC5" s="47">
        <f t="shared" si="1"/>
        <v>5.0512000000000001E-2</v>
      </c>
      <c r="AD5" s="48">
        <f t="shared" si="2"/>
        <v>2573.6458663287931</v>
      </c>
      <c r="AE5" s="37">
        <v>2250</v>
      </c>
      <c r="AF5" s="49">
        <f t="shared" si="3"/>
        <v>0.8742461538461539</v>
      </c>
      <c r="AG5" s="39" t="s">
        <v>63</v>
      </c>
      <c r="AH5" s="50">
        <v>0.32800000000000001</v>
      </c>
      <c r="AI5" s="49">
        <f t="shared" si="4"/>
        <v>2.87656</v>
      </c>
      <c r="AJ5" s="49">
        <f t="shared" si="5"/>
        <v>12.520806153846154</v>
      </c>
      <c r="AK5" s="50">
        <v>0</v>
      </c>
      <c r="AL5" s="49">
        <f t="shared" si="6"/>
        <v>0</v>
      </c>
      <c r="AM5" s="50">
        <v>0</v>
      </c>
      <c r="AN5" s="49">
        <f t="shared" si="7"/>
        <v>0</v>
      </c>
      <c r="AO5" s="50">
        <v>0</v>
      </c>
      <c r="AP5" s="49">
        <f t="shared" si="8"/>
        <v>0</v>
      </c>
      <c r="AQ5" s="37">
        <v>0</v>
      </c>
      <c r="AR5" s="50">
        <v>0</v>
      </c>
      <c r="AS5" s="49">
        <f t="shared" si="9"/>
        <v>0</v>
      </c>
      <c r="AT5" s="49">
        <f t="shared" si="10"/>
        <v>0</v>
      </c>
      <c r="AU5" s="49">
        <f t="shared" si="11"/>
        <v>12.520806153846154</v>
      </c>
      <c r="AV5" s="51">
        <f t="shared" si="12"/>
        <v>0.2218268394129177</v>
      </c>
      <c r="AW5" s="49">
        <f t="shared" si="13"/>
        <v>16.088402000000002</v>
      </c>
      <c r="AX5" s="52">
        <v>16.09</v>
      </c>
      <c r="AY5" s="11">
        <v>34.99</v>
      </c>
      <c r="AZ5" s="50">
        <v>0.54020000000000001</v>
      </c>
      <c r="BA5" s="53">
        <f t="shared" si="14"/>
        <v>0.54015432980851674</v>
      </c>
      <c r="BB5" s="54">
        <v>680</v>
      </c>
      <c r="BC5" s="49">
        <f t="shared" si="15"/>
        <v>8514.1481846153838</v>
      </c>
      <c r="BD5" s="49">
        <f t="shared" si="16"/>
        <v>10941.2</v>
      </c>
    </row>
    <row r="6" spans="1:56" ht="70.5" customHeight="1" x14ac:dyDescent="0.35">
      <c r="A6" s="38">
        <v>16</v>
      </c>
      <c r="B6" s="37"/>
      <c r="C6" s="39"/>
      <c r="D6" s="37"/>
      <c r="E6" s="37"/>
      <c r="F6" s="37" t="s">
        <v>56</v>
      </c>
      <c r="G6" s="39" t="s">
        <v>69</v>
      </c>
      <c r="H6" s="39" t="s">
        <v>57</v>
      </c>
      <c r="I6" s="39" t="s">
        <v>58</v>
      </c>
      <c r="J6" s="39" t="s">
        <v>66</v>
      </c>
      <c r="K6" s="40" t="s">
        <v>59</v>
      </c>
      <c r="L6" s="37" t="s">
        <v>77</v>
      </c>
      <c r="M6" s="37" t="s">
        <v>70</v>
      </c>
      <c r="N6" s="37"/>
      <c r="O6" s="55" t="s">
        <v>78</v>
      </c>
      <c r="P6" s="37"/>
      <c r="Q6" s="37" t="s">
        <v>61</v>
      </c>
      <c r="R6" s="41">
        <f>'[5]print cost-shuai 12.23'!G14</f>
        <v>50.5</v>
      </c>
      <c r="S6" s="42">
        <v>7.95</v>
      </c>
      <c r="T6" s="43">
        <f t="shared" si="0"/>
        <v>6.3522012578616351</v>
      </c>
      <c r="U6" s="44">
        <v>6.35</v>
      </c>
      <c r="V6" s="11"/>
      <c r="W6" s="37" t="s">
        <v>62</v>
      </c>
      <c r="X6" s="45">
        <v>44</v>
      </c>
      <c r="Y6" s="45">
        <v>41</v>
      </c>
      <c r="Z6" s="45">
        <v>23</v>
      </c>
      <c r="AA6" s="42">
        <v>5</v>
      </c>
      <c r="AB6" s="46">
        <v>2</v>
      </c>
      <c r="AC6" s="47">
        <f t="shared" si="1"/>
        <v>4.1492000000000001E-2</v>
      </c>
      <c r="AD6" s="48">
        <f t="shared" si="2"/>
        <v>3133.1340981394001</v>
      </c>
      <c r="AE6" s="37">
        <v>2250</v>
      </c>
      <c r="AF6" s="49">
        <f t="shared" si="3"/>
        <v>0.71813076923076935</v>
      </c>
      <c r="AG6" s="39" t="s">
        <v>63</v>
      </c>
      <c r="AH6" s="50">
        <v>0.32800000000000001</v>
      </c>
      <c r="AI6" s="49">
        <f t="shared" si="4"/>
        <v>2.0827999999999998</v>
      </c>
      <c r="AJ6" s="49">
        <f t="shared" si="5"/>
        <v>9.1509307692307686</v>
      </c>
      <c r="AK6" s="50">
        <v>0</v>
      </c>
      <c r="AL6" s="49">
        <f t="shared" si="6"/>
        <v>0</v>
      </c>
      <c r="AM6" s="50">
        <v>0</v>
      </c>
      <c r="AN6" s="49">
        <f t="shared" si="7"/>
        <v>0</v>
      </c>
      <c r="AO6" s="50">
        <v>0</v>
      </c>
      <c r="AP6" s="49">
        <f t="shared" si="8"/>
        <v>0</v>
      </c>
      <c r="AQ6" s="37">
        <v>0</v>
      </c>
      <c r="AR6" s="50">
        <v>0</v>
      </c>
      <c r="AS6" s="49">
        <f t="shared" si="9"/>
        <v>0</v>
      </c>
      <c r="AT6" s="49">
        <f t="shared" si="10"/>
        <v>0</v>
      </c>
      <c r="AU6" s="49">
        <f t="shared" si="11"/>
        <v>9.1509307692307686</v>
      </c>
      <c r="AV6" s="51">
        <f t="shared" si="12"/>
        <v>0.21853708204690281</v>
      </c>
      <c r="AW6" s="49">
        <f t="shared" si="13"/>
        <v>11.711106000000001</v>
      </c>
      <c r="AX6" s="52">
        <v>11.71</v>
      </c>
      <c r="AY6" s="11">
        <v>22.99</v>
      </c>
      <c r="AZ6" s="50">
        <v>0.49059999999999998</v>
      </c>
      <c r="BA6" s="53">
        <f t="shared" si="14"/>
        <v>0.49064810787298818</v>
      </c>
      <c r="BB6" s="56">
        <v>810</v>
      </c>
      <c r="BC6" s="49">
        <f t="shared" si="15"/>
        <v>7412.2539230769225</v>
      </c>
      <c r="BD6" s="49">
        <f t="shared" si="16"/>
        <v>9485.1</v>
      </c>
    </row>
    <row r="7" spans="1:56" ht="70.5" customHeight="1" x14ac:dyDescent="0.35">
      <c r="A7" s="38">
        <v>17</v>
      </c>
      <c r="B7" s="37"/>
      <c r="C7" s="39"/>
      <c r="D7" s="37"/>
      <c r="E7" s="37"/>
      <c r="F7" s="37" t="s">
        <v>56</v>
      </c>
      <c r="G7" s="39" t="s">
        <v>73</v>
      </c>
      <c r="H7" s="39" t="s">
        <v>57</v>
      </c>
      <c r="I7" s="39" t="s">
        <v>58</v>
      </c>
      <c r="J7" s="39" t="s">
        <v>65</v>
      </c>
      <c r="K7" s="40" t="s">
        <v>59</v>
      </c>
      <c r="L7" s="37" t="s">
        <v>79</v>
      </c>
      <c r="M7" s="37" t="s">
        <v>74</v>
      </c>
      <c r="N7" s="37"/>
      <c r="O7" s="55" t="s">
        <v>80</v>
      </c>
      <c r="P7" s="37"/>
      <c r="Q7" s="37" t="s">
        <v>61</v>
      </c>
      <c r="R7" s="41">
        <f>'[5]print cost-shuai 12.23'!G17</f>
        <v>47.3</v>
      </c>
      <c r="S7" s="42">
        <v>7.95</v>
      </c>
      <c r="T7" s="43">
        <f t="shared" si="0"/>
        <v>5.9496855345911941</v>
      </c>
      <c r="U7" s="44">
        <v>5.95</v>
      </c>
      <c r="V7" s="11"/>
      <c r="W7" s="37" t="s">
        <v>62</v>
      </c>
      <c r="X7" s="45">
        <v>44</v>
      </c>
      <c r="Y7" s="45">
        <v>41</v>
      </c>
      <c r="Z7" s="45">
        <v>23</v>
      </c>
      <c r="AA7" s="42">
        <v>5</v>
      </c>
      <c r="AB7" s="46">
        <v>2</v>
      </c>
      <c r="AC7" s="47">
        <f t="shared" si="1"/>
        <v>4.1492000000000001E-2</v>
      </c>
      <c r="AD7" s="48">
        <f t="shared" si="2"/>
        <v>3133.1340981394001</v>
      </c>
      <c r="AE7" s="37">
        <v>2250</v>
      </c>
      <c r="AF7" s="49">
        <f t="shared" si="3"/>
        <v>0.71813076923076935</v>
      </c>
      <c r="AG7" s="39" t="s">
        <v>63</v>
      </c>
      <c r="AH7" s="50">
        <v>0.32800000000000001</v>
      </c>
      <c r="AI7" s="49">
        <f t="shared" si="4"/>
        <v>1.9516000000000002</v>
      </c>
      <c r="AJ7" s="49">
        <f t="shared" si="5"/>
        <v>8.6197307692307703</v>
      </c>
      <c r="AK7" s="50">
        <v>0</v>
      </c>
      <c r="AL7" s="49">
        <f t="shared" si="6"/>
        <v>0</v>
      </c>
      <c r="AM7" s="50">
        <v>0</v>
      </c>
      <c r="AN7" s="49">
        <f t="shared" si="7"/>
        <v>0</v>
      </c>
      <c r="AO7" s="50">
        <v>0</v>
      </c>
      <c r="AP7" s="49">
        <f t="shared" si="8"/>
        <v>0</v>
      </c>
      <c r="AQ7" s="37">
        <v>0</v>
      </c>
      <c r="AR7" s="50">
        <v>0</v>
      </c>
      <c r="AS7" s="49">
        <f t="shared" si="9"/>
        <v>0</v>
      </c>
      <c r="AT7" s="49">
        <f t="shared" si="10"/>
        <v>0</v>
      </c>
      <c r="AU7" s="49">
        <f t="shared" si="11"/>
        <v>8.6197307692307703</v>
      </c>
      <c r="AV7" s="51">
        <f t="shared" si="12"/>
        <v>0.1936641001655032</v>
      </c>
      <c r="AW7" s="49">
        <f t="shared" si="13"/>
        <v>10.690651999999998</v>
      </c>
      <c r="AX7" s="52">
        <v>10.69</v>
      </c>
      <c r="AY7" s="11">
        <v>19.989999999999998</v>
      </c>
      <c r="AZ7" s="50">
        <v>0.4652</v>
      </c>
      <c r="BA7" s="53">
        <f t="shared" si="14"/>
        <v>0.46523261630815405</v>
      </c>
      <c r="BB7" s="56">
        <v>810</v>
      </c>
      <c r="BC7" s="49">
        <f t="shared" si="15"/>
        <v>6981.9819230769235</v>
      </c>
      <c r="BD7" s="49">
        <f t="shared" si="16"/>
        <v>8658.9</v>
      </c>
    </row>
  </sheetData>
  <sheetProtection insertRows="0" deleteRows="0" sort="0"/>
  <protectedRanges>
    <protectedRange sqref="L8:BB236 A8:J236 J2:J7 L2:N7 A2:G7 BB2:BB7 AY2:AZ7 P2:AV7" name="Range1"/>
    <protectedRange sqref="AW2:AW7" name="Range1_1"/>
    <protectedRange sqref="BA2:BA7" name="Range1_2"/>
    <protectedRange sqref="H2:H7" name="Range1_4"/>
    <protectedRange sqref="I2:I7" name="Range1_5"/>
  </protectedRanges>
  <mergeCells count="2">
    <mergeCell ref="B2:B3"/>
    <mergeCell ref="B4:B5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2025-12-25T04:08:10Z</dcterms:created>
  <dcterms:modified xsi:type="dcterms:W3CDTF">2025-12-25T04:15:38Z</dcterms:modified>
</cp:coreProperties>
</file>