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82BE6740-16E2-487B-8BA6-3898562017DE}" xr6:coauthVersionLast="47" xr6:coauthVersionMax="47" xr10:uidLastSave="{00000000-0000-0000-0000-000000000000}"/>
  <bookViews>
    <workbookView xWindow="-110" yWindow="-110" windowWidth="19420" windowHeight="11500" xr2:uid="{41E82749-1F04-4BD8-983D-3C367159B91C}"/>
  </bookViews>
  <sheets>
    <sheet name="Ite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55" i="1" l="1"/>
  <c r="BD55" i="1"/>
  <c r="AT55" i="1"/>
  <c r="AQ55" i="1"/>
  <c r="AO55" i="1"/>
  <c r="AK55" i="1"/>
  <c r="AD55" i="1"/>
  <c r="AF55" i="1" s="1"/>
  <c r="AH55" i="1" s="1"/>
  <c r="S55" i="1"/>
  <c r="BF54" i="1"/>
  <c r="BD54" i="1"/>
  <c r="AT54" i="1"/>
  <c r="AQ54" i="1"/>
  <c r="AO54" i="1"/>
  <c r="AK54" i="1"/>
  <c r="AD54" i="1"/>
  <c r="AF54" i="1" s="1"/>
  <c r="AH54" i="1" s="1"/>
  <c r="S54" i="1"/>
  <c r="BF53" i="1"/>
  <c r="BD53" i="1"/>
  <c r="AT53" i="1"/>
  <c r="AQ53" i="1"/>
  <c r="AO53" i="1"/>
  <c r="AK53" i="1"/>
  <c r="AD53" i="1"/>
  <c r="AF53" i="1" s="1"/>
  <c r="AH53" i="1" s="1"/>
  <c r="S53" i="1"/>
  <c r="BF52" i="1"/>
  <c r="BD52" i="1"/>
  <c r="AT52" i="1"/>
  <c r="AQ52" i="1"/>
  <c r="AO52" i="1"/>
  <c r="AK52" i="1"/>
  <c r="AD52" i="1"/>
  <c r="AF52" i="1" s="1"/>
  <c r="AH52" i="1" s="1"/>
  <c r="S52" i="1"/>
  <c r="BF51" i="1"/>
  <c r="BD51" i="1"/>
  <c r="AT51" i="1"/>
  <c r="AQ51" i="1"/>
  <c r="AO51" i="1"/>
  <c r="AK51" i="1"/>
  <c r="AD51" i="1"/>
  <c r="AF51" i="1" s="1"/>
  <c r="AH51" i="1" s="1"/>
  <c r="S51" i="1"/>
  <c r="BF50" i="1"/>
  <c r="BD50" i="1"/>
  <c r="AT50" i="1"/>
  <c r="AQ50" i="1"/>
  <c r="AO50" i="1"/>
  <c r="AK50" i="1"/>
  <c r="AD50" i="1"/>
  <c r="AF50" i="1" s="1"/>
  <c r="AH50" i="1" s="1"/>
  <c r="S50" i="1"/>
  <c r="BF49" i="1"/>
  <c r="BD49" i="1"/>
  <c r="AT49" i="1"/>
  <c r="AQ49" i="1"/>
  <c r="AO49" i="1"/>
  <c r="AK49" i="1"/>
  <c r="AD49" i="1"/>
  <c r="AF49" i="1" s="1"/>
  <c r="AH49" i="1" s="1"/>
  <c r="S49" i="1"/>
  <c r="BF48" i="1"/>
  <c r="BD48" i="1"/>
  <c r="AT48" i="1"/>
  <c r="AQ48" i="1"/>
  <c r="AO48" i="1"/>
  <c r="AU48" i="1" s="1"/>
  <c r="AK48" i="1"/>
  <c r="AD48" i="1"/>
  <c r="AF48" i="1" s="1"/>
  <c r="AH48" i="1" s="1"/>
  <c r="S48" i="1"/>
  <c r="BF47" i="1"/>
  <c r="BD47" i="1"/>
  <c r="AT47" i="1"/>
  <c r="AQ47" i="1"/>
  <c r="AO47" i="1"/>
  <c r="AK47" i="1"/>
  <c r="AD47" i="1"/>
  <c r="AF47" i="1" s="1"/>
  <c r="AH47" i="1" s="1"/>
  <c r="S47" i="1"/>
  <c r="BD46" i="1"/>
  <c r="AT46" i="1"/>
  <c r="AQ46" i="1"/>
  <c r="AO46" i="1"/>
  <c r="AK46" i="1"/>
  <c r="AD46" i="1"/>
  <c r="AF46" i="1" s="1"/>
  <c r="AH46" i="1" s="1"/>
  <c r="S46" i="1"/>
  <c r="BF45" i="1"/>
  <c r="BD45" i="1"/>
  <c r="AT45" i="1"/>
  <c r="AQ45" i="1"/>
  <c r="AO45" i="1"/>
  <c r="AK45" i="1"/>
  <c r="AD45" i="1"/>
  <c r="AF45" i="1" s="1"/>
  <c r="AH45" i="1" s="1"/>
  <c r="S45" i="1"/>
  <c r="BF44" i="1"/>
  <c r="BD44" i="1"/>
  <c r="AT44" i="1"/>
  <c r="AQ44" i="1"/>
  <c r="AO44" i="1"/>
  <c r="AK44" i="1"/>
  <c r="AD44" i="1"/>
  <c r="AF44" i="1" s="1"/>
  <c r="AH44" i="1" s="1"/>
  <c r="S44" i="1"/>
  <c r="AL44" i="1" s="1"/>
  <c r="BF43" i="1"/>
  <c r="BD43" i="1"/>
  <c r="AT43" i="1"/>
  <c r="AQ43" i="1"/>
  <c r="AO43" i="1"/>
  <c r="AK43" i="1"/>
  <c r="AD43" i="1"/>
  <c r="AF43" i="1" s="1"/>
  <c r="AH43" i="1" s="1"/>
  <c r="S43" i="1"/>
  <c r="BF42" i="1"/>
  <c r="BD42" i="1"/>
  <c r="AT42" i="1"/>
  <c r="AQ42" i="1"/>
  <c r="AO42" i="1"/>
  <c r="AK42" i="1"/>
  <c r="AD42" i="1"/>
  <c r="AF42" i="1" s="1"/>
  <c r="AH42" i="1" s="1"/>
  <c r="S42" i="1"/>
  <c r="BF41" i="1"/>
  <c r="BD41" i="1"/>
  <c r="AT41" i="1"/>
  <c r="AQ41" i="1"/>
  <c r="AO41" i="1"/>
  <c r="AK41" i="1"/>
  <c r="AD41" i="1"/>
  <c r="AF41" i="1" s="1"/>
  <c r="AH41" i="1" s="1"/>
  <c r="S41" i="1"/>
  <c r="AL41" i="1" s="1"/>
  <c r="AM41" i="1" s="1"/>
  <c r="BF40" i="1"/>
  <c r="BD40" i="1"/>
  <c r="AT40" i="1"/>
  <c r="AQ40" i="1"/>
  <c r="AO40" i="1"/>
  <c r="AK40" i="1"/>
  <c r="AD40" i="1"/>
  <c r="AF40" i="1" s="1"/>
  <c r="AH40" i="1" s="1"/>
  <c r="S40" i="1"/>
  <c r="BF39" i="1"/>
  <c r="BD39" i="1"/>
  <c r="AT39" i="1"/>
  <c r="AQ39" i="1"/>
  <c r="AO39" i="1"/>
  <c r="AK39" i="1"/>
  <c r="AD39" i="1"/>
  <c r="AF39" i="1" s="1"/>
  <c r="AH39" i="1" s="1"/>
  <c r="S39" i="1"/>
  <c r="BF38" i="1"/>
  <c r="BD38" i="1"/>
  <c r="AT38" i="1"/>
  <c r="AQ38" i="1"/>
  <c r="AO38" i="1"/>
  <c r="AK38" i="1"/>
  <c r="AD38" i="1"/>
  <c r="AF38" i="1" s="1"/>
  <c r="AH38" i="1" s="1"/>
  <c r="S38" i="1"/>
  <c r="BF37" i="1"/>
  <c r="BD37" i="1"/>
  <c r="AT37" i="1"/>
  <c r="AQ37" i="1"/>
  <c r="AO37" i="1"/>
  <c r="AK37" i="1"/>
  <c r="AD37" i="1"/>
  <c r="AF37" i="1" s="1"/>
  <c r="AH37" i="1" s="1"/>
  <c r="S37" i="1"/>
  <c r="BD36" i="1"/>
  <c r="AT36" i="1"/>
  <c r="AQ36" i="1"/>
  <c r="AO36" i="1"/>
  <c r="AK36" i="1"/>
  <c r="AD36" i="1"/>
  <c r="AF36" i="1" s="1"/>
  <c r="AH36" i="1" s="1"/>
  <c r="S36" i="1"/>
  <c r="BF35" i="1"/>
  <c r="BD35" i="1"/>
  <c r="AT35" i="1"/>
  <c r="AQ35" i="1"/>
  <c r="AO35" i="1"/>
  <c r="AK35" i="1"/>
  <c r="AD35" i="1"/>
  <c r="AF35" i="1" s="1"/>
  <c r="AH35" i="1" s="1"/>
  <c r="S35" i="1"/>
  <c r="BF34" i="1"/>
  <c r="BD34" i="1"/>
  <c r="AT34" i="1"/>
  <c r="AQ34" i="1"/>
  <c r="AO34" i="1"/>
  <c r="AK34" i="1"/>
  <c r="AD34" i="1"/>
  <c r="AF34" i="1" s="1"/>
  <c r="AH34" i="1" s="1"/>
  <c r="S34" i="1"/>
  <c r="BF33" i="1"/>
  <c r="BD33" i="1"/>
  <c r="AT33" i="1"/>
  <c r="AQ33" i="1"/>
  <c r="AO33" i="1"/>
  <c r="AK33" i="1"/>
  <c r="AD33" i="1"/>
  <c r="AF33" i="1" s="1"/>
  <c r="AH33" i="1" s="1"/>
  <c r="S33" i="1"/>
  <c r="BF32" i="1"/>
  <c r="BD32" i="1"/>
  <c r="AT32" i="1"/>
  <c r="AQ32" i="1"/>
  <c r="AO32" i="1"/>
  <c r="AK32" i="1"/>
  <c r="AD32" i="1"/>
  <c r="AF32" i="1" s="1"/>
  <c r="AH32" i="1" s="1"/>
  <c r="S32" i="1"/>
  <c r="BF31" i="1"/>
  <c r="BD31" i="1"/>
  <c r="AT31" i="1"/>
  <c r="AQ31" i="1"/>
  <c r="AO31" i="1"/>
  <c r="AK31" i="1"/>
  <c r="AD31" i="1"/>
  <c r="AF31" i="1" s="1"/>
  <c r="AH31" i="1" s="1"/>
  <c r="S31" i="1"/>
  <c r="BF30" i="1"/>
  <c r="BD30" i="1"/>
  <c r="AT30" i="1"/>
  <c r="AQ30" i="1"/>
  <c r="AO30" i="1"/>
  <c r="AK30" i="1"/>
  <c r="AD30" i="1"/>
  <c r="AF30" i="1" s="1"/>
  <c r="AH30" i="1" s="1"/>
  <c r="S30" i="1"/>
  <c r="BF29" i="1"/>
  <c r="BD29" i="1"/>
  <c r="AT29" i="1"/>
  <c r="AQ29" i="1"/>
  <c r="AO29" i="1"/>
  <c r="AK29" i="1"/>
  <c r="AD29" i="1"/>
  <c r="AF29" i="1" s="1"/>
  <c r="AH29" i="1" s="1"/>
  <c r="S29" i="1"/>
  <c r="BF28" i="1"/>
  <c r="BD28" i="1"/>
  <c r="AT28" i="1"/>
  <c r="AQ28" i="1"/>
  <c r="AO28" i="1"/>
  <c r="AK28" i="1"/>
  <c r="AD28" i="1"/>
  <c r="AF28" i="1" s="1"/>
  <c r="AH28" i="1" s="1"/>
  <c r="S28" i="1"/>
  <c r="BD27" i="1"/>
  <c r="AT27" i="1"/>
  <c r="AQ27" i="1"/>
  <c r="AO27" i="1"/>
  <c r="AK27" i="1"/>
  <c r="AD27" i="1"/>
  <c r="AF27" i="1" s="1"/>
  <c r="AH27" i="1" s="1"/>
  <c r="S27" i="1"/>
  <c r="BF26" i="1"/>
  <c r="BD26" i="1"/>
  <c r="AT26" i="1"/>
  <c r="AQ26" i="1"/>
  <c r="AO26" i="1"/>
  <c r="AK26" i="1"/>
  <c r="AD26" i="1"/>
  <c r="AF26" i="1" s="1"/>
  <c r="AH26" i="1" s="1"/>
  <c r="S26" i="1"/>
  <c r="BF25" i="1"/>
  <c r="BD25" i="1"/>
  <c r="AT25" i="1"/>
  <c r="AQ25" i="1"/>
  <c r="AO25" i="1"/>
  <c r="AK25" i="1"/>
  <c r="AD25" i="1"/>
  <c r="AF25" i="1" s="1"/>
  <c r="AH25" i="1" s="1"/>
  <c r="S25" i="1"/>
  <c r="BF24" i="1"/>
  <c r="BD24" i="1"/>
  <c r="AT24" i="1"/>
  <c r="AQ24" i="1"/>
  <c r="AO24" i="1"/>
  <c r="AU24" i="1" s="1"/>
  <c r="AK24" i="1"/>
  <c r="AD24" i="1"/>
  <c r="AF24" i="1" s="1"/>
  <c r="AH24" i="1" s="1"/>
  <c r="S24" i="1"/>
  <c r="BF23" i="1"/>
  <c r="BD23" i="1"/>
  <c r="AT23" i="1"/>
  <c r="AQ23" i="1"/>
  <c r="AO23" i="1"/>
  <c r="AK23" i="1"/>
  <c r="AD23" i="1"/>
  <c r="AF23" i="1" s="1"/>
  <c r="AH23" i="1" s="1"/>
  <c r="S23" i="1"/>
  <c r="BF22" i="1"/>
  <c r="BD22" i="1"/>
  <c r="AT22" i="1"/>
  <c r="AQ22" i="1"/>
  <c r="AO22" i="1"/>
  <c r="AK22" i="1"/>
  <c r="AD22" i="1"/>
  <c r="AF22" i="1" s="1"/>
  <c r="AH22" i="1" s="1"/>
  <c r="S22" i="1"/>
  <c r="BF21" i="1"/>
  <c r="BD21" i="1"/>
  <c r="AT21" i="1"/>
  <c r="AQ21" i="1"/>
  <c r="AO21" i="1"/>
  <c r="AK21" i="1"/>
  <c r="AD21" i="1"/>
  <c r="AF21" i="1" s="1"/>
  <c r="AH21" i="1" s="1"/>
  <c r="S21" i="1"/>
  <c r="BF20" i="1"/>
  <c r="BD20" i="1"/>
  <c r="AT20" i="1"/>
  <c r="AQ20" i="1"/>
  <c r="AO20" i="1"/>
  <c r="AK20" i="1"/>
  <c r="AD20" i="1"/>
  <c r="AF20" i="1" s="1"/>
  <c r="AH20" i="1" s="1"/>
  <c r="S20" i="1"/>
  <c r="BF19" i="1"/>
  <c r="BD19" i="1"/>
  <c r="AT19" i="1"/>
  <c r="AQ19" i="1"/>
  <c r="AO19" i="1"/>
  <c r="AK19" i="1"/>
  <c r="AD19" i="1"/>
  <c r="AF19" i="1" s="1"/>
  <c r="AH19" i="1" s="1"/>
  <c r="S19" i="1"/>
  <c r="BF18" i="1"/>
  <c r="BD18" i="1"/>
  <c r="AT18" i="1"/>
  <c r="AQ18" i="1"/>
  <c r="AO18" i="1"/>
  <c r="AK18" i="1"/>
  <c r="AD18" i="1"/>
  <c r="AF18" i="1" s="1"/>
  <c r="AH18" i="1" s="1"/>
  <c r="S18" i="1"/>
  <c r="BF17" i="1"/>
  <c r="BD17" i="1"/>
  <c r="AT17" i="1"/>
  <c r="AQ17" i="1"/>
  <c r="AO17" i="1"/>
  <c r="AK17" i="1"/>
  <c r="AD17" i="1"/>
  <c r="AF17" i="1" s="1"/>
  <c r="AH17" i="1" s="1"/>
  <c r="S17" i="1"/>
  <c r="BD16" i="1"/>
  <c r="AT16" i="1"/>
  <c r="AQ16" i="1"/>
  <c r="AO16" i="1"/>
  <c r="AK16" i="1"/>
  <c r="AD16" i="1"/>
  <c r="AF16" i="1" s="1"/>
  <c r="AH16" i="1" s="1"/>
  <c r="S16" i="1"/>
  <c r="BF15" i="1"/>
  <c r="BD15" i="1"/>
  <c r="AT15" i="1"/>
  <c r="AQ15" i="1"/>
  <c r="AO15" i="1"/>
  <c r="AK15" i="1"/>
  <c r="AD15" i="1"/>
  <c r="AF15" i="1" s="1"/>
  <c r="AH15" i="1" s="1"/>
  <c r="S15" i="1"/>
  <c r="BF14" i="1"/>
  <c r="BD14" i="1"/>
  <c r="AT14" i="1"/>
  <c r="AQ14" i="1"/>
  <c r="AO14" i="1"/>
  <c r="AK14" i="1"/>
  <c r="AD14" i="1"/>
  <c r="AF14" i="1" s="1"/>
  <c r="AH14" i="1" s="1"/>
  <c r="S14" i="1"/>
  <c r="BF13" i="1"/>
  <c r="BD13" i="1"/>
  <c r="AT13" i="1"/>
  <c r="AQ13" i="1"/>
  <c r="AO13" i="1"/>
  <c r="AK13" i="1"/>
  <c r="AD13" i="1"/>
  <c r="AF13" i="1" s="1"/>
  <c r="AH13" i="1" s="1"/>
  <c r="S13" i="1"/>
  <c r="BF12" i="1"/>
  <c r="BD12" i="1"/>
  <c r="AT12" i="1"/>
  <c r="AQ12" i="1"/>
  <c r="AO12" i="1"/>
  <c r="AK12" i="1"/>
  <c r="AD12" i="1"/>
  <c r="AF12" i="1" s="1"/>
  <c r="AH12" i="1" s="1"/>
  <c r="S12" i="1"/>
  <c r="BF11" i="1"/>
  <c r="BD11" i="1"/>
  <c r="AT11" i="1"/>
  <c r="AQ11" i="1"/>
  <c r="AO11" i="1"/>
  <c r="AU11" i="1" s="1"/>
  <c r="AK11" i="1"/>
  <c r="AD11" i="1"/>
  <c r="AF11" i="1" s="1"/>
  <c r="AH11" i="1" s="1"/>
  <c r="S11" i="1"/>
  <c r="BF10" i="1"/>
  <c r="BD10" i="1"/>
  <c r="AT10" i="1"/>
  <c r="AQ10" i="1"/>
  <c r="AO10" i="1"/>
  <c r="AK10" i="1"/>
  <c r="AD10" i="1"/>
  <c r="AF10" i="1" s="1"/>
  <c r="AH10" i="1" s="1"/>
  <c r="S10" i="1"/>
  <c r="AL10" i="1" s="1"/>
  <c r="BF9" i="1"/>
  <c r="BD9" i="1"/>
  <c r="AT9" i="1"/>
  <c r="AQ9" i="1"/>
  <c r="AO9" i="1"/>
  <c r="AK9" i="1"/>
  <c r="AD9" i="1"/>
  <c r="AF9" i="1" s="1"/>
  <c r="AH9" i="1" s="1"/>
  <c r="S9" i="1"/>
  <c r="BF8" i="1"/>
  <c r="BD8" i="1"/>
  <c r="AT8" i="1"/>
  <c r="AQ8" i="1"/>
  <c r="AO8" i="1"/>
  <c r="AK8" i="1"/>
  <c r="AD8" i="1"/>
  <c r="AF8" i="1" s="1"/>
  <c r="AH8" i="1" s="1"/>
  <c r="S8" i="1"/>
  <c r="BF7" i="1"/>
  <c r="BD7" i="1"/>
  <c r="AT7" i="1"/>
  <c r="AQ7" i="1"/>
  <c r="AO7" i="1"/>
  <c r="AK7" i="1"/>
  <c r="AD7" i="1"/>
  <c r="AF7" i="1" s="1"/>
  <c r="AH7" i="1" s="1"/>
  <c r="S7" i="1"/>
  <c r="BF6" i="1"/>
  <c r="BD6" i="1"/>
  <c r="AT6" i="1"/>
  <c r="AQ6" i="1"/>
  <c r="AO6" i="1"/>
  <c r="AK6" i="1"/>
  <c r="AD6" i="1"/>
  <c r="AF6" i="1" s="1"/>
  <c r="AH6" i="1" s="1"/>
  <c r="S6" i="1"/>
  <c r="AL6" i="1" s="1"/>
  <c r="BF5" i="1"/>
  <c r="BD5" i="1"/>
  <c r="AT5" i="1"/>
  <c r="AQ5" i="1"/>
  <c r="AO5" i="1"/>
  <c r="AK5" i="1"/>
  <c r="AD5" i="1"/>
  <c r="AF5" i="1" s="1"/>
  <c r="AH5" i="1" s="1"/>
  <c r="S5" i="1"/>
  <c r="BD4" i="1"/>
  <c r="AT4" i="1"/>
  <c r="AQ4" i="1"/>
  <c r="AO4" i="1"/>
  <c r="AK4" i="1"/>
  <c r="AD4" i="1"/>
  <c r="AF4" i="1" s="1"/>
  <c r="AH4" i="1" s="1"/>
  <c r="S4" i="1"/>
  <c r="BF3" i="1"/>
  <c r="BD3" i="1"/>
  <c r="AT3" i="1"/>
  <c r="AQ3" i="1"/>
  <c r="AO3" i="1"/>
  <c r="AK3" i="1"/>
  <c r="AD3" i="1"/>
  <c r="AF3" i="1" s="1"/>
  <c r="AH3" i="1" s="1"/>
  <c r="S3" i="1"/>
  <c r="BF2" i="1"/>
  <c r="BD2" i="1"/>
  <c r="AT2" i="1"/>
  <c r="AQ2" i="1"/>
  <c r="AO2" i="1"/>
  <c r="AK2" i="1"/>
  <c r="AD2" i="1"/>
  <c r="AF2" i="1" s="1"/>
  <c r="AH2" i="1" s="1"/>
  <c r="S2" i="1"/>
  <c r="AU40" i="1" l="1"/>
  <c r="AL36" i="1"/>
  <c r="AL42" i="1"/>
  <c r="AM42" i="1" s="1"/>
  <c r="AL45" i="1"/>
  <c r="AM45" i="1" s="1"/>
  <c r="AL25" i="1"/>
  <c r="AM25" i="1" s="1"/>
  <c r="AL28" i="1"/>
  <c r="AM28" i="1" s="1"/>
  <c r="AL34" i="1"/>
  <c r="AM34" i="1" s="1"/>
  <c r="AL23" i="1"/>
  <c r="AM23" i="1" s="1"/>
  <c r="AL26" i="1"/>
  <c r="AM26" i="1" s="1"/>
  <c r="AL12" i="1"/>
  <c r="AM12" i="1" s="1"/>
  <c r="AU4" i="1"/>
  <c r="AL11" i="1"/>
  <c r="AM11" i="1" s="1"/>
  <c r="AV11" i="1" s="1"/>
  <c r="BC11" i="1" s="1"/>
  <c r="AL15" i="1"/>
  <c r="AM15" i="1" s="1"/>
  <c r="AL54" i="1"/>
  <c r="AM54" i="1" s="1"/>
  <c r="AU47" i="1"/>
  <c r="AU51" i="1"/>
  <c r="AU6" i="1"/>
  <c r="AU10" i="1"/>
  <c r="AU3" i="1"/>
  <c r="AU33" i="1"/>
  <c r="AL29" i="1"/>
  <c r="AM29" i="1" s="1"/>
  <c r="AL32" i="1"/>
  <c r="AM32" i="1" s="1"/>
  <c r="AL40" i="1"/>
  <c r="AM40" i="1" s="1"/>
  <c r="AV40" i="1" s="1"/>
  <c r="AL52" i="1"/>
  <c r="AM52" i="1" s="1"/>
  <c r="AU39" i="1"/>
  <c r="AL21" i="1"/>
  <c r="AM21" i="1" s="1"/>
  <c r="AL24" i="1"/>
  <c r="AM24" i="1" s="1"/>
  <c r="AV24" i="1" s="1"/>
  <c r="AU44" i="1"/>
  <c r="AM10" i="1"/>
  <c r="AL47" i="1"/>
  <c r="AM47" i="1" s="1"/>
  <c r="AL4" i="1"/>
  <c r="AM4" i="1" s="1"/>
  <c r="AU5" i="1"/>
  <c r="AU13" i="1"/>
  <c r="AU25" i="1"/>
  <c r="AU2" i="1"/>
  <c r="AL35" i="1"/>
  <c r="AM35" i="1" s="1"/>
  <c r="AL43" i="1"/>
  <c r="AM43" i="1" s="1"/>
  <c r="AM6" i="1"/>
  <c r="AM36" i="1"/>
  <c r="AU8" i="1"/>
  <c r="AU38" i="1"/>
  <c r="AU12" i="1"/>
  <c r="AL9" i="1"/>
  <c r="AM9" i="1" s="1"/>
  <c r="AM44" i="1"/>
  <c r="AL19" i="1"/>
  <c r="AM19" i="1" s="1"/>
  <c r="AU16" i="1"/>
  <c r="AU35" i="1"/>
  <c r="AL50" i="1"/>
  <c r="AM50" i="1" s="1"/>
  <c r="AU42" i="1"/>
  <c r="AU18" i="1"/>
  <c r="AU22" i="1"/>
  <c r="AU26" i="1"/>
  <c r="AU29" i="1"/>
  <c r="AU36" i="1"/>
  <c r="AU41" i="1"/>
  <c r="AV41" i="1" s="1"/>
  <c r="AU53" i="1"/>
  <c r="AU31" i="1"/>
  <c r="AL37" i="1"/>
  <c r="AM37" i="1" s="1"/>
  <c r="AU52" i="1"/>
  <c r="AU19" i="1"/>
  <c r="AL13" i="1"/>
  <c r="AM13" i="1" s="1"/>
  <c r="AU15" i="1"/>
  <c r="AU17" i="1"/>
  <c r="AU49" i="1"/>
  <c r="AU54" i="1"/>
  <c r="AL2" i="1"/>
  <c r="AM2" i="1" s="1"/>
  <c r="AU20" i="1"/>
  <c r="AU27" i="1"/>
  <c r="AU7" i="1"/>
  <c r="AL18" i="1"/>
  <c r="AM18" i="1" s="1"/>
  <c r="AU30" i="1"/>
  <c r="AU46" i="1"/>
  <c r="AL3" i="1"/>
  <c r="AM3" i="1" s="1"/>
  <c r="AU14" i="1"/>
  <c r="AU21" i="1"/>
  <c r="AU28" i="1"/>
  <c r="AU32" i="1"/>
  <c r="AU45" i="1"/>
  <c r="AL48" i="1"/>
  <c r="AM48" i="1" s="1"/>
  <c r="AV48" i="1" s="1"/>
  <c r="AW48" i="1" s="1"/>
  <c r="AL33" i="1"/>
  <c r="AM33" i="1" s="1"/>
  <c r="AL49" i="1"/>
  <c r="AM49" i="1" s="1"/>
  <c r="AL17" i="1"/>
  <c r="AM17" i="1" s="1"/>
  <c r="AL16" i="1"/>
  <c r="AM16" i="1" s="1"/>
  <c r="AL30" i="1"/>
  <c r="AM30" i="1" s="1"/>
  <c r="AL7" i="1"/>
  <c r="AM7" i="1" s="1"/>
  <c r="AU23" i="1"/>
  <c r="AL53" i="1"/>
  <c r="AM53" i="1" s="1"/>
  <c r="AL31" i="1"/>
  <c r="AM31" i="1" s="1"/>
  <c r="AL8" i="1"/>
  <c r="AM8" i="1"/>
  <c r="AU43" i="1"/>
  <c r="AL38" i="1"/>
  <c r="AM38" i="1" s="1"/>
  <c r="AL22" i="1"/>
  <c r="AM22" i="1" s="1"/>
  <c r="AL39" i="1"/>
  <c r="AM39" i="1" s="1"/>
  <c r="AL27" i="1"/>
  <c r="AM27" i="1" s="1"/>
  <c r="AL20" i="1"/>
  <c r="AM20" i="1" s="1"/>
  <c r="AU34" i="1"/>
  <c r="AL46" i="1"/>
  <c r="AM46" i="1" s="1"/>
  <c r="AU9" i="1"/>
  <c r="AL51" i="1"/>
  <c r="AM51" i="1" s="1"/>
  <c r="AL5" i="1"/>
  <c r="AM5" i="1" s="1"/>
  <c r="AL55" i="1"/>
  <c r="AM55" i="1" s="1"/>
  <c r="AL14" i="1"/>
  <c r="AM14" i="1" s="1"/>
  <c r="AU37" i="1"/>
  <c r="AU50" i="1"/>
  <c r="AU55" i="1"/>
  <c r="AW11" i="1" l="1"/>
  <c r="AV26" i="1"/>
  <c r="BC26" i="1" s="1"/>
  <c r="AV23" i="1"/>
  <c r="AV4" i="1"/>
  <c r="AW4" i="1" s="1"/>
  <c r="AV13" i="1"/>
  <c r="AW13" i="1" s="1"/>
  <c r="AV51" i="1"/>
  <c r="BC51" i="1" s="1"/>
  <c r="AV18" i="1"/>
  <c r="BC18" i="1" s="1"/>
  <c r="AV10" i="1"/>
  <c r="BC10" i="1" s="1"/>
  <c r="AV5" i="1"/>
  <c r="AW5" i="1" s="1"/>
  <c r="AV33" i="1"/>
  <c r="BC33" i="1" s="1"/>
  <c r="AV31" i="1"/>
  <c r="AW31" i="1" s="1"/>
  <c r="AV44" i="1"/>
  <c r="BC44" i="1" s="1"/>
  <c r="AV47" i="1"/>
  <c r="BC47" i="1" s="1"/>
  <c r="AV2" i="1"/>
  <c r="AW2" i="1" s="1"/>
  <c r="AV39" i="1"/>
  <c r="BC39" i="1" s="1"/>
  <c r="AV16" i="1"/>
  <c r="BC16" i="1" s="1"/>
  <c r="AV6" i="1"/>
  <c r="BC6" i="1" s="1"/>
  <c r="AV54" i="1"/>
  <c r="BC54" i="1" s="1"/>
  <c r="AV35" i="1"/>
  <c r="BC35" i="1" s="1"/>
  <c r="AW40" i="1"/>
  <c r="BC40" i="1"/>
  <c r="AV9" i="1"/>
  <c r="AW9" i="1" s="1"/>
  <c r="AV52" i="1"/>
  <c r="AW52" i="1" s="1"/>
  <c r="AV3" i="1"/>
  <c r="BC3" i="1" s="1"/>
  <c r="AV25" i="1"/>
  <c r="AW25" i="1" s="1"/>
  <c r="AV12" i="1"/>
  <c r="BC12" i="1" s="1"/>
  <c r="AV14" i="1"/>
  <c r="BC14" i="1" s="1"/>
  <c r="AV28" i="1"/>
  <c r="BC28" i="1" s="1"/>
  <c r="AV55" i="1"/>
  <c r="BC55" i="1" s="1"/>
  <c r="AV20" i="1"/>
  <c r="BC20" i="1" s="1"/>
  <c r="AV21" i="1"/>
  <c r="BC21" i="1" s="1"/>
  <c r="AV43" i="1"/>
  <c r="AW43" i="1" s="1"/>
  <c r="AV8" i="1"/>
  <c r="BC8" i="1" s="1"/>
  <c r="AV34" i="1"/>
  <c r="BC34" i="1" s="1"/>
  <c r="AW26" i="1"/>
  <c r="AV19" i="1"/>
  <c r="BC19" i="1" s="1"/>
  <c r="AV7" i="1"/>
  <c r="BC7" i="1" s="1"/>
  <c r="AV50" i="1"/>
  <c r="BC50" i="1" s="1"/>
  <c r="BC41" i="1"/>
  <c r="AW41" i="1"/>
  <c r="AV32" i="1"/>
  <c r="AV22" i="1"/>
  <c r="BC22" i="1" s="1"/>
  <c r="AV29" i="1"/>
  <c r="AV30" i="1"/>
  <c r="BC30" i="1" s="1"/>
  <c r="AV15" i="1"/>
  <c r="AV53" i="1"/>
  <c r="BC53" i="1" s="1"/>
  <c r="AV37" i="1"/>
  <c r="AW37" i="1" s="1"/>
  <c r="AV42" i="1"/>
  <c r="BC42" i="1" s="1"/>
  <c r="AV38" i="1"/>
  <c r="AW38" i="1" s="1"/>
  <c r="BC48" i="1"/>
  <c r="AV49" i="1"/>
  <c r="BC49" i="1" s="1"/>
  <c r="AV36" i="1"/>
  <c r="AV45" i="1"/>
  <c r="BC45" i="1" s="1"/>
  <c r="AV17" i="1"/>
  <c r="AW17" i="1" s="1"/>
  <c r="AV27" i="1"/>
  <c r="BC27" i="1" s="1"/>
  <c r="AV46" i="1"/>
  <c r="BC46" i="1" s="1"/>
  <c r="BC23" i="1"/>
  <c r="AW23" i="1"/>
  <c r="AW24" i="1"/>
  <c r="BC24" i="1"/>
  <c r="BC4" i="1" l="1"/>
  <c r="BC13" i="1"/>
  <c r="AW3" i="1"/>
  <c r="AW51" i="1"/>
  <c r="BC5" i="1"/>
  <c r="AW18" i="1"/>
  <c r="AW10" i="1"/>
  <c r="AW6" i="1"/>
  <c r="AW46" i="1"/>
  <c r="AW19" i="1"/>
  <c r="AW33" i="1"/>
  <c r="BC31" i="1"/>
  <c r="AW20" i="1"/>
  <c r="AW35" i="1"/>
  <c r="AW16" i="1"/>
  <c r="BC43" i="1"/>
  <c r="AW55" i="1"/>
  <c r="BC2" i="1"/>
  <c r="AW21" i="1"/>
  <c r="AW39" i="1"/>
  <c r="AW47" i="1"/>
  <c r="AW44" i="1"/>
  <c r="BC9" i="1"/>
  <c r="AW8" i="1"/>
  <c r="AW53" i="1"/>
  <c r="AW50" i="1"/>
  <c r="BC52" i="1"/>
  <c r="AW12" i="1"/>
  <c r="AW14" i="1"/>
  <c r="AW28" i="1"/>
  <c r="AW54" i="1"/>
  <c r="AW30" i="1"/>
  <c r="BC25" i="1"/>
  <c r="AW7" i="1"/>
  <c r="AW45" i="1"/>
  <c r="AW49" i="1"/>
  <c r="AW34" i="1"/>
  <c r="AW36" i="1"/>
  <c r="BC36" i="1"/>
  <c r="AW42" i="1"/>
  <c r="BC38" i="1"/>
  <c r="AW15" i="1"/>
  <c r="BC15" i="1"/>
  <c r="BC17" i="1"/>
  <c r="AW27" i="1"/>
  <c r="AW29" i="1"/>
  <c r="BC29" i="1"/>
  <c r="BC37" i="1"/>
  <c r="AW22" i="1"/>
  <c r="BC32" i="1"/>
  <c r="AW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F520C792-C9BE-4DA0-9958-668DAC85B025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F38A32A4-0D1B-4020-AE7A-68BB1E012B3D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1B5DF3AB-2F0A-4444-A29C-EA84E26C429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L1" authorId="0" shapeId="0" xr:uid="{605FFB15-FEFA-42A9-9F90-41DE93203767}">
      <text>
        <r>
          <rPr>
            <sz val="11"/>
            <rFont val="Calibri"/>
            <family val="2"/>
          </rPr>
          <t>[FOB Cost $ (Value)]*[Duty Rate]</t>
        </r>
      </text>
    </comment>
    <comment ref="AM1" authorId="0" shapeId="0" xr:uid="{CDB9EE8F-9296-4841-BED1-822EC1808CD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O1" authorId="0" shapeId="0" xr:uid="{33CE350E-E56D-45C7-B214-7032633A8E5A}">
      <text>
        <r>
          <rPr>
            <sz val="11"/>
            <rFont val="Calibri"/>
            <family val="2"/>
          </rPr>
          <t>[JLA Domestic Price]*[DA %]</t>
        </r>
      </text>
    </comment>
    <comment ref="AQ1" authorId="0" shapeId="0" xr:uid="{815F9F54-161F-453E-8722-3C6441096F08}">
      <text>
        <r>
          <rPr>
            <sz val="11"/>
            <rFont val="Calibri"/>
            <family val="2"/>
          </rPr>
          <t>[JLA Domestic Price]*[Royalty %]</t>
        </r>
      </text>
    </comment>
    <comment ref="AT1" authorId="0" shapeId="0" xr:uid="{B5E1ACF1-3188-4FBC-B9CB-D09EFDF2F1FF}">
      <text>
        <r>
          <rPr>
            <sz val="11"/>
            <rFont val="Calibri"/>
            <family val="2"/>
          </rPr>
          <t>[JLA Domestic Price]*[Warehouse Charge %]</t>
        </r>
      </text>
    </comment>
    <comment ref="AU1" authorId="0" shapeId="0" xr:uid="{CCD038C2-E36D-41CA-8C2B-017C0C10F487}">
      <text>
        <r>
          <rPr>
            <sz val="11"/>
            <rFont val="Calibri"/>
            <family val="2"/>
          </rPr>
          <t>[DA $]+[Royalty $]+[Other Load $]</t>
        </r>
      </text>
    </comment>
    <comment ref="AV1" authorId="0" shapeId="0" xr:uid="{3E478A0A-5B29-49D4-A108-999EB4A13BF1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45031BB2-7B73-409A-8904-668BB0077F03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Z1" authorId="0" shapeId="0" xr:uid="{C87CE6B4-95CE-4B6F-8FAD-A708E58DD2B9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C1" authorId="0" shapeId="0" xr:uid="{A35B31B5-4B2C-418E-A8A7-14BB48F345C5}">
      <text>
        <r>
          <rPr>
            <sz val="11"/>
            <rFont val="Calibri"/>
            <family val="2"/>
          </rPr>
          <t>[LDP Cost with Load $]*[MOQ]</t>
        </r>
      </text>
    </comment>
    <comment ref="BD1" authorId="0" shapeId="0" xr:uid="{0051F135-FB41-4C21-9E2A-16224CA35E1F}">
      <text>
        <r>
          <rPr>
            <sz val="11"/>
            <rFont val="Calibri"/>
            <family val="2"/>
          </rPr>
          <t>[JLA Domestic Price]*[MOQ]</t>
        </r>
      </text>
    </comment>
    <comment ref="BE1" authorId="0" shapeId="0" xr:uid="{27377250-CEEB-4323-B4C1-CCE886A1DADB}">
      <text>
        <r>
          <rPr>
            <sz val="11"/>
            <rFont val="Calibri"/>
            <family val="2"/>
          </rPr>
          <t>[Suggested Retail price]*[MOQ]</t>
        </r>
      </text>
    </comment>
    <comment ref="BF1" authorId="0" shapeId="0" xr:uid="{1B2470BE-C3CA-4C10-8BD9-0BF8644D7328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<sst xmlns="http://schemas.openxmlformats.org/spreadsheetml/2006/main" count="866" uniqueCount="243">
  <si>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</si>
  <si>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</si>
  <si>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</si>
  <si>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</si>
  <si>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</si>
  <si>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</si>
  <si>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</si>
  <si>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</si>
  <si>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</si>
  <si>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</si>
  <si>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</si>
  <si>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</si>
  <si>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</si>
  <si>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</si>
  <si>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</si>
  <si>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</si>
  <si>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</si>
  <si>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</si>
  <si>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</si>
  <si>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</si>
  <si>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</si>
  <si>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</si>
  <si>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</si>
  <si>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</si>
  <si>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</si>
  <si>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</si>
  <si>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</si>
  <si>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</si>
  <si>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</si>
  <si>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</si>
  <si>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</si>
  <si>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</si>
  <si>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</si>
  <si>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</si>
  <si>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</si>
  <si>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(20% Tariff)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</si>
  <si>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</si>
  <si>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</si>
  <si>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</si>
  <si>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</si>
  <si>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</si>
  <si>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</si>
  <si>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</si>
  <si>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</si>
  <si>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</si>
  <si>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</si>
  <si>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</si>
  <si>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</si>
  <si>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</si>
  <si>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</si>
  <si>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</si>
  <si>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</si>
  <si>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</si>
  <si>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</si>
  <si>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</si>
  <si>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</si>
  <si>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</si>
  <si>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</si>
  <si>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</si>
  <si>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</si>
  <si>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</si>
  <si>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</si>
  <si>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ACCESSORIES(71)</t>
  </si>
  <si>
    <t>Piece</t>
  </si>
  <si>
    <t>Normal</t>
  </si>
  <si>
    <t>Yantian,China</t>
  </si>
  <si>
    <t>China</t>
  </si>
  <si>
    <t>Natori 7%</t>
  </si>
  <si>
    <t>BATH ACCESSORIES(72)</t>
  </si>
  <si>
    <t>BATH ACCESSORIES(73)</t>
  </si>
  <si>
    <t>BATH ACCESSORIES(74)</t>
  </si>
  <si>
    <t>BATH ACCESSORIES(75)</t>
  </si>
  <si>
    <t>BATH ACCESSORIES(76)</t>
  </si>
  <si>
    <t>Natori</t>
  </si>
  <si>
    <r>
      <t>2 pcs LP+1 pc TBH+1 pc TUM+1 pc SD+1pc CJ+1pc Tray+ 1pc WB+1pc BB+1pc Towel Holder 10pcs</t>
    </r>
    <r>
      <rPr>
        <sz val="11"/>
        <rFont val="宋体"/>
        <family val="3"/>
        <charset val="134"/>
      </rPr>
      <t>混装入外箱</t>
    </r>
    <r>
      <rPr>
        <sz val="11"/>
        <rFont val="Calibri"/>
        <family val="2"/>
      </rPr>
      <t>--</t>
    </r>
    <r>
      <rPr>
        <sz val="11"/>
        <rFont val="宋体"/>
        <family val="3"/>
        <charset val="134"/>
      </rPr>
      <t>镜子和毛巾束入保利龙装一个内盒</t>
    </r>
  </si>
  <si>
    <t>8424.89.9000</t>
  </si>
  <si>
    <t>S-DGJY</t>
    <phoneticPr fontId="14" type="noConversion"/>
  </si>
  <si>
    <t>Resin Toothbrush holder</t>
  </si>
  <si>
    <t xml:space="preserve">3924.10.4000 </t>
  </si>
  <si>
    <t>Resin Tumbler</t>
  </si>
  <si>
    <t>3x3x4.25"</t>
  </si>
  <si>
    <t>Resin Soap dish</t>
  </si>
  <si>
    <t>Resin Cotton jar</t>
  </si>
  <si>
    <t>Resin Tray</t>
  </si>
  <si>
    <t>Resin Brush holder</t>
  </si>
  <si>
    <t>Resin Tissue Cover</t>
  </si>
  <si>
    <t>8x8x10"</t>
  </si>
  <si>
    <t>4x4x4.25</t>
  </si>
  <si>
    <t>Resin 2Hole Organizer</t>
  </si>
  <si>
    <t>Resin Wastebasket</t>
  </si>
  <si>
    <t>sand</t>
  </si>
  <si>
    <t>9.5x5.5x1"</t>
  </si>
  <si>
    <t>mirror</t>
  </si>
  <si>
    <t>6x5x10.5"</t>
  </si>
  <si>
    <t>Resin Toilet Brush</t>
  </si>
  <si>
    <t>4x4x10"</t>
  </si>
  <si>
    <t>Resin Tissue cover</t>
  </si>
  <si>
    <t>5.9x5.9x5.9"</t>
  </si>
  <si>
    <t>Resin Lotion Pump(balck stainless steel pump )</t>
  </si>
  <si>
    <t>S-DGDH</t>
    <phoneticPr fontId="14" type="noConversion"/>
  </si>
  <si>
    <t>9.5x5.5x1.1"</t>
  </si>
  <si>
    <t>Resin Spinner</t>
    <phoneticPr fontId="14" type="noConversion"/>
  </si>
  <si>
    <t>BATH ACCESSORIES(78)</t>
  </si>
  <si>
    <t>JLA</t>
  </si>
  <si>
    <t>3x3x7.9"</t>
  </si>
  <si>
    <t>S-DGJY</t>
  </si>
  <si>
    <t>3x3x4.45"</t>
  </si>
  <si>
    <t>10x5x1"</t>
  </si>
  <si>
    <t>4x4x16.3"</t>
  </si>
  <si>
    <t>5.75x5.75x5.9"</t>
  </si>
  <si>
    <t>Lanna</t>
    <phoneticPr fontId="2" type="noConversion"/>
  </si>
  <si>
    <t xml:space="preserve">Resin </t>
  </si>
  <si>
    <t>Black</t>
  </si>
  <si>
    <t>4.25x2.36x4.45"</t>
  </si>
  <si>
    <t>3.86x3.86x16.3"</t>
  </si>
  <si>
    <t>5.75x5.75x5.91"</t>
  </si>
  <si>
    <t>NA71-3492</t>
  </si>
  <si>
    <t>NA71-3493</t>
  </si>
  <si>
    <t>Camelot</t>
  </si>
  <si>
    <t>resin+hand painted</t>
  </si>
  <si>
    <t>2.9x2.9x7.92”</t>
  </si>
  <si>
    <t>black</t>
  </si>
  <si>
    <t>HG71-5031</t>
    <phoneticPr fontId="2" type="noConversion"/>
  </si>
  <si>
    <r>
      <t>2 pcs LP+1 pc TBH+1 pc TUM+1 pc SD+1pc CJ+1pc Tray+1pc TC+1pc WB+1pc BBH+1pc mirror+1PCS Holder+1PC ORG</t>
    </r>
    <r>
      <rPr>
        <sz val="11"/>
        <rFont val="黑体"/>
        <family val="3"/>
        <charset val="134"/>
      </rPr>
      <t>混装入外箱</t>
    </r>
  </si>
  <si>
    <t>2.9x2.9x4.33"</t>
  </si>
  <si>
    <t>HG71-5032</t>
  </si>
  <si>
    <t>4.26x2.5x4.33"</t>
  </si>
  <si>
    <t>HG71-5033</t>
  </si>
  <si>
    <t>5x3.74x1"</t>
  </si>
  <si>
    <t>HG71-5034</t>
  </si>
  <si>
    <t>HG71-5035</t>
  </si>
  <si>
    <t>4x4x4.25"</t>
  </si>
  <si>
    <t>HG71-5036</t>
  </si>
  <si>
    <t>Resin Towel Holder</t>
  </si>
  <si>
    <t>4x4x12"</t>
  </si>
  <si>
    <t>HG71-5037</t>
  </si>
  <si>
    <t>HG71-5038</t>
  </si>
  <si>
    <t>6x5x10"</t>
  </si>
  <si>
    <t>HG71-5039</t>
  </si>
  <si>
    <t>HG71-5040</t>
  </si>
  <si>
    <t>5.75x5.75x5.3"</t>
  </si>
  <si>
    <t>HG71-5041</t>
  </si>
  <si>
    <t>7.8x7.8x10"</t>
  </si>
  <si>
    <t>HG71-5042</t>
  </si>
  <si>
    <t>Muki</t>
    <phoneticPr fontId="14" type="noConversion"/>
  </si>
  <si>
    <t>Resin Lotion Pump(w/stainless steel pump)</t>
  </si>
  <si>
    <t>resin</t>
  </si>
  <si>
    <t>3x3x8"</t>
  </si>
  <si>
    <t>Travertine</t>
  </si>
  <si>
    <t>NA71-3494</t>
    <phoneticPr fontId="2" type="noConversion"/>
  </si>
  <si>
    <r>
      <t>2 pcs LP+1 pcs TBH+1 pc TUM+1 pc SD+1pc Tray+1 pc BB+1pc TC+1pc WB+1pcmirror+1pcTowel</t>
    </r>
    <r>
      <rPr>
        <sz val="11"/>
        <rFont val="宋体"/>
        <family val="3"/>
        <charset val="134"/>
      </rPr>
      <t>入外箱</t>
    </r>
  </si>
  <si>
    <t>S-HZML</t>
  </si>
  <si>
    <t>4.35x2.6x4.35"</t>
  </si>
  <si>
    <t>NA71-3495</t>
  </si>
  <si>
    <t>3x3x4.35"</t>
  </si>
  <si>
    <t>NA71-3496</t>
  </si>
  <si>
    <t>5.33x3.78x1.18"</t>
  </si>
  <si>
    <t>NA71-3497</t>
  </si>
  <si>
    <t>NA71-3498</t>
  </si>
  <si>
    <t>Resin 2 hole organizer</t>
  </si>
  <si>
    <t>5.9x3.07x3.94"</t>
    <phoneticPr fontId="14" type="noConversion"/>
  </si>
  <si>
    <t>NA71-3499</t>
  </si>
  <si>
    <t>5.9x5.9x6"</t>
  </si>
  <si>
    <t>NA71-3500</t>
  </si>
  <si>
    <t>NA71-3501</t>
  </si>
  <si>
    <t>4x4x15"</t>
  </si>
  <si>
    <t>NA71-3502</t>
  </si>
  <si>
    <t>Resin Towel bar(w/iron)</t>
  </si>
  <si>
    <t>NA71-3503</t>
  </si>
  <si>
    <t>Mirror</t>
  </si>
  <si>
    <t>6x6x10.5"</t>
  </si>
  <si>
    <t>NA71-3504</t>
  </si>
  <si>
    <t xml:space="preserve">Quilted Marble </t>
  </si>
  <si>
    <t>Diatom Lotion Pump(w/stainless pump)</t>
  </si>
  <si>
    <t>Diatom</t>
    <phoneticPr fontId="2" type="noConversion"/>
  </si>
  <si>
    <t xml:space="preserve">Diatom
</t>
  </si>
  <si>
    <t>White Marble</t>
  </si>
  <si>
    <t>HG71-5043</t>
    <phoneticPr fontId="2" type="noConversion"/>
  </si>
  <si>
    <t>Diatom Toothbrush holder</t>
  </si>
  <si>
    <t>HG71-5044</t>
  </si>
  <si>
    <t>Diatom Tumbler</t>
  </si>
  <si>
    <t>HG71-5045</t>
  </si>
  <si>
    <t>Diatom Soap dish</t>
  </si>
  <si>
    <t>5.5x3.75x1</t>
  </si>
  <si>
    <t>HG71-5046</t>
  </si>
  <si>
    <t>Diatom  2Hole Organizer</t>
  </si>
  <si>
    <t>5.9x3.07x3.94“</t>
  </si>
  <si>
    <t>HG71-5047</t>
  </si>
  <si>
    <t>Diatom  Tray</t>
  </si>
  <si>
    <t>HG71-5048</t>
  </si>
  <si>
    <t>Diatom   Brush holder</t>
  </si>
  <si>
    <t>HG71-5049</t>
  </si>
  <si>
    <t>Diatom  Tissue Cover</t>
  </si>
  <si>
    <t>HG71-5050</t>
  </si>
  <si>
    <t>Diatom  Wastebasket</t>
  </si>
  <si>
    <t>HG71-5051</t>
  </si>
  <si>
    <t>MS</t>
  </si>
  <si>
    <t>Martha Stewart (Bath) 5%</t>
  </si>
  <si>
    <t>Spring field</t>
  </si>
  <si>
    <t>Resin Lotion Pump(w/stainless steel pump)</t>
    <phoneticPr fontId="14" type="noConversion"/>
  </si>
  <si>
    <t>Resin sand+cement</t>
  </si>
  <si>
    <t>3x3x8.4"</t>
  </si>
  <si>
    <t>White Brown</t>
  </si>
  <si>
    <t>MT71-0820</t>
    <phoneticPr fontId="2" type="noConversion"/>
  </si>
  <si>
    <t>4.25x2.5x4.25"</t>
  </si>
  <si>
    <t>MT71-0821</t>
  </si>
  <si>
    <t>MT71-0822</t>
  </si>
  <si>
    <t>MT71-0823</t>
  </si>
  <si>
    <t>MT71-0824</t>
  </si>
  <si>
    <t>5.9x3.07x3.9</t>
  </si>
  <si>
    <t>MT71-0825</t>
  </si>
  <si>
    <t>MT71-0826</t>
  </si>
  <si>
    <t>MT71-0827</t>
  </si>
  <si>
    <t>5.75x5.75x5.625"</t>
  </si>
  <si>
    <t>MT71-0828</t>
  </si>
  <si>
    <t>MT71-0829</t>
  </si>
  <si>
    <t>Whitney</t>
  </si>
  <si>
    <t>3x3x7.92"</t>
  </si>
  <si>
    <t>white</t>
    <phoneticPr fontId="14" type="noConversion"/>
  </si>
  <si>
    <t>MT71-0830</t>
    <phoneticPr fontId="2" type="noConversion"/>
  </si>
  <si>
    <r>
      <t>2 pcs LP+1 pc TBH+1 pc TUM+1 pc SD+1pc Tray+1pc TC+1pc WB+1pc BB+1pc mirror+1pcs Holder</t>
    </r>
    <r>
      <rPr>
        <sz val="11"/>
        <rFont val="黑体"/>
        <family val="3"/>
        <charset val="134"/>
      </rPr>
      <t>混装入外箱</t>
    </r>
  </si>
  <si>
    <t>BATH ACCESSORIES(79)</t>
  </si>
  <si>
    <t>MT71-0831</t>
  </si>
  <si>
    <t>BATH ACCESSORIES(80)</t>
  </si>
  <si>
    <t>MT71-0832</t>
  </si>
  <si>
    <t>BATH ACCESSORIES(81)</t>
  </si>
  <si>
    <t>5.33x3.78x1.1"</t>
  </si>
  <si>
    <t>MT71-0833</t>
  </si>
  <si>
    <t>BATH ACCESSORIES(82)</t>
  </si>
  <si>
    <t>MT71-0834</t>
  </si>
  <si>
    <t>BATH ACCESSORIES(84)</t>
  </si>
  <si>
    <t>MT71-0835</t>
  </si>
  <si>
    <t>BATH ACCESSORIES(85)</t>
  </si>
  <si>
    <t>MT71-0836</t>
  </si>
  <si>
    <t>BATH ACCESSORIES(86)</t>
  </si>
  <si>
    <t>MT71-0837</t>
  </si>
  <si>
    <t>BATH ACCESSORIES(87)</t>
  </si>
  <si>
    <t>MT71-0838</t>
  </si>
  <si>
    <t>BATH ACCESSORIES(88)</t>
  </si>
  <si>
    <t>MT71-0839</t>
  </si>
  <si>
    <t>Resin Spinner</t>
  </si>
  <si>
    <t>Resin Lotion Pump</t>
    <phoneticPr fontId="2" type="noConversion"/>
  </si>
  <si>
    <t>Diatom Lotion Pump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</si>
</sst>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&quot;$&quot;#,##0.00"/>
    <numFmt numFmtId="177" formatCode="0.0"/>
    <numFmt numFmtId="178" formatCode="0.000"/>
    <numFmt numFmtId="179" formatCode="_([$$-409]* #,##0.00_);_([$$-409]* \(#,##0.00\);_([$$-409]* &quot;-&quot;??_);_(@_)"/>
    <numFmt numFmtId="180" formatCode="_(* #,##0.00_);_(* \(#,##0.00\);_(* &quot;-&quot;??_);_(@_)"/>
    <numFmt numFmtId="181" formatCode="_(* #,##0_);_(* \(#,##0\);_(* &quot;-&quot;??_);_(@_)"/>
    <numFmt numFmtId="182" formatCode="[$-409]d/mmm;@"/>
    <numFmt numFmtId="183" formatCode="0.0%"/>
    <numFmt numFmtId="184" formatCode="0.0_);[Red]\(0.0\)"/>
    <numFmt numFmtId="185" formatCode="0.00_ "/>
    <numFmt numFmtId="186" formatCode="[$$-409]#,##0.00;\-[$$-409]#,##0.00"/>
  </numFmts>
  <fonts count="1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sz val="10"/>
      <name val="Helv"/>
      <family val="2"/>
    </font>
    <font>
      <sz val="12"/>
      <name val="宋体"/>
      <family val="3"/>
      <charset val="134"/>
    </font>
    <font>
      <sz val="11"/>
      <name val="Aptos"/>
      <family val="2"/>
    </font>
    <font>
      <sz val="11"/>
      <name val="宋体"/>
      <family val="3"/>
      <charset val="134"/>
    </font>
    <font>
      <sz val="10"/>
      <color indexed="9"/>
      <name val="Arial"/>
      <family val="2"/>
    </font>
    <font>
      <sz val="11"/>
      <color theme="1"/>
      <name val="Aptos"/>
      <family val="2"/>
    </font>
    <font>
      <sz val="11"/>
      <color indexed="8"/>
      <name val="Calibri"/>
      <family val="2"/>
    </font>
    <font>
      <sz val="11"/>
      <name val="黑体"/>
      <family val="3"/>
      <charset val="134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179" fontId="10" fillId="0" borderId="0" applyProtection="0"/>
    <xf numFmtId="180" fontId="11" fillId="0" borderId="0" applyFont="0" applyFill="0" applyBorder="0" applyAlignment="0" applyProtection="0"/>
    <xf numFmtId="182" fontId="6" fillId="0" borderId="0"/>
    <xf numFmtId="9" fontId="1" fillId="0" borderId="0" applyFont="0" applyFill="0" applyBorder="0" applyAlignment="0" applyProtection="0"/>
    <xf numFmtId="182" fontId="6" fillId="0" borderId="0"/>
    <xf numFmtId="0" fontId="11" fillId="0" borderId="0"/>
    <xf numFmtId="9" fontId="16" fillId="0" borderId="0" applyFont="0" applyFill="0" applyBorder="0" applyAlignment="0" applyProtection="0">
      <alignment vertical="center"/>
    </xf>
    <xf numFmtId="186" fontId="11" fillId="0" borderId="0"/>
    <xf numFmtId="182" fontId="11" fillId="0" borderId="0" applyProtection="0"/>
  </cellStyleXfs>
  <cellXfs count="11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2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7" fillId="0" borderId="1" xfId="3" applyNumberFormat="1" applyFont="1" applyBorder="1" applyAlignment="1">
      <alignment wrapText="1"/>
    </xf>
    <xf numFmtId="2" fontId="8" fillId="0" borderId="1" xfId="3" applyNumberFormat="1" applyFont="1" applyBorder="1" applyAlignment="1">
      <alignment wrapText="1"/>
    </xf>
    <xf numFmtId="1" fontId="7" fillId="0" borderId="1" xfId="3" applyNumberFormat="1" applyFont="1" applyBorder="1" applyAlignment="1">
      <alignment wrapText="1"/>
    </xf>
    <xf numFmtId="176" fontId="7" fillId="0" borderId="1" xfId="3" applyNumberFormat="1" applyFont="1" applyBorder="1" applyAlignment="1">
      <alignment wrapText="1"/>
    </xf>
    <xf numFmtId="10" fontId="9" fillId="0" borderId="1" xfId="0" applyNumberFormat="1" applyFont="1" applyBorder="1" applyAlignment="1">
      <alignment horizontal="center" wrapText="1"/>
    </xf>
    <xf numFmtId="176" fontId="7" fillId="4" borderId="1" xfId="3" applyNumberFormat="1" applyFont="1" applyFill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8" fillId="0" borderId="1" xfId="3" applyNumberFormat="1" applyFont="1" applyBorder="1" applyAlignment="1">
      <alignment wrapText="1"/>
    </xf>
    <xf numFmtId="176" fontId="7" fillId="2" borderId="1" xfId="3" applyNumberFormat="1" applyFont="1" applyFill="1" applyBorder="1" applyAlignment="1">
      <alignment wrapText="1"/>
    </xf>
    <xf numFmtId="10" fontId="7" fillId="2" borderId="1" xfId="3" applyNumberFormat="1" applyFont="1" applyFill="1" applyBorder="1" applyAlignment="1">
      <alignment wrapText="1"/>
    </xf>
    <xf numFmtId="176" fontId="8" fillId="6" borderId="1" xfId="3" applyNumberFormat="1" applyFont="1" applyFill="1" applyBorder="1" applyAlignment="1">
      <alignment wrapText="1"/>
    </xf>
    <xf numFmtId="176" fontId="4" fillId="2" borderId="1" xfId="0" applyNumberFormat="1" applyFont="1" applyFill="1" applyBorder="1" applyAlignment="1">
      <alignment horizontal="center" wrapText="1"/>
    </xf>
    <xf numFmtId="176" fontId="8" fillId="2" borderId="1" xfId="3" applyNumberFormat="1" applyFont="1" applyFill="1" applyBorder="1" applyAlignment="1">
      <alignment wrapText="1"/>
    </xf>
    <xf numFmtId="2" fontId="7" fillId="0" borderId="1" xfId="3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1" xfId="4" applyBorder="1" applyAlignment="1">
      <alignment horizontal="left" vertical="center"/>
    </xf>
    <xf numFmtId="0" fontId="1" fillId="0" borderId="1" xfId="4" applyBorder="1" applyAlignment="1">
      <alignment horizontal="left" vertical="center" wrapText="1"/>
    </xf>
    <xf numFmtId="0" fontId="1" fillId="0" borderId="1" xfId="4" applyBorder="1" applyAlignment="1">
      <alignment vertical="center" wrapText="1"/>
    </xf>
    <xf numFmtId="0" fontId="3" fillId="0" borderId="1" xfId="4" applyFont="1" applyBorder="1" applyAlignment="1">
      <alignment horizontal="left" vertical="center"/>
    </xf>
    <xf numFmtId="2" fontId="1" fillId="0" borderId="1" xfId="4" applyNumberForma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178" fontId="0" fillId="7" borderId="1" xfId="0" applyNumberFormat="1" applyFill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/>
    <xf numFmtId="183" fontId="3" fillId="0" borderId="1" xfId="0" applyNumberFormat="1" applyFont="1" applyBorder="1"/>
    <xf numFmtId="10" fontId="0" fillId="0" borderId="1" xfId="0" applyNumberFormat="1" applyBorder="1"/>
    <xf numFmtId="176" fontId="0" fillId="0" borderId="1" xfId="0" applyNumberFormat="1" applyBorder="1"/>
    <xf numFmtId="176" fontId="0" fillId="0" borderId="1" xfId="0" applyNumberFormat="1" applyBorder="1" applyAlignment="1">
      <alignment wrapText="1"/>
    </xf>
    <xf numFmtId="2" fontId="0" fillId="7" borderId="1" xfId="0" applyNumberFormat="1" applyFill="1" applyBorder="1"/>
    <xf numFmtId="176" fontId="4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176" fontId="4" fillId="4" borderId="1" xfId="0" applyNumberFormat="1" applyFont="1" applyFill="1" applyBorder="1" applyAlignment="1">
      <alignment horizontal="center" wrapText="1"/>
    </xf>
    <xf numFmtId="176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86" fontId="1" fillId="4" borderId="1" xfId="4" applyNumberFormat="1" applyFill="1" applyBorder="1" applyAlignment="1">
      <alignment vertical="center" wrapText="1"/>
    </xf>
    <xf numFmtId="0" fontId="1" fillId="0" borderId="1" xfId="4" applyBorder="1" applyAlignment="1">
      <alignment vertical="center"/>
    </xf>
    <xf numFmtId="185" fontId="1" fillId="0" borderId="1" xfId="4" applyNumberFormat="1" applyBorder="1" applyAlignment="1">
      <alignment horizontal="left" vertical="center"/>
    </xf>
    <xf numFmtId="184" fontId="1" fillId="0" borderId="1" xfId="4" applyNumberFormat="1" applyBorder="1" applyAlignment="1">
      <alignment horizontal="left" vertical="center"/>
    </xf>
    <xf numFmtId="181" fontId="1" fillId="0" borderId="1" xfId="4" applyNumberFormat="1" applyBorder="1" applyAlignment="1">
      <alignment horizontal="left" vertical="center"/>
    </xf>
    <xf numFmtId="184" fontId="15" fillId="0" borderId="1" xfId="0" applyNumberFormat="1" applyFont="1" applyBorder="1"/>
    <xf numFmtId="183" fontId="12" fillId="0" borderId="1" xfId="11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182" fontId="1" fillId="0" borderId="1" xfId="4" applyNumberFormat="1" applyBorder="1" applyAlignment="1">
      <alignment horizontal="left" vertical="center"/>
    </xf>
    <xf numFmtId="176" fontId="9" fillId="4" borderId="1" xfId="0" applyNumberFormat="1" applyFont="1" applyFill="1" applyBorder="1" applyAlignment="1">
      <alignment horizontal="center" wrapText="1"/>
    </xf>
    <xf numFmtId="0" fontId="3" fillId="0" borderId="1" xfId="4" applyFont="1" applyBorder="1" applyAlignment="1">
      <alignment horizontal="left" vertical="center" wrapText="1"/>
    </xf>
    <xf numFmtId="186" fontId="1" fillId="0" borderId="1" xfId="4" applyNumberFormat="1" applyBorder="1" applyAlignment="1">
      <alignment vertical="center" wrapText="1"/>
    </xf>
    <xf numFmtId="10" fontId="0" fillId="0" borderId="1" xfId="1" applyNumberFormat="1" applyFont="1" applyBorder="1" applyAlignment="1">
      <alignment horizontal="center" wrapText="1"/>
    </xf>
    <xf numFmtId="0" fontId="1" fillId="0" borderId="1" xfId="10" applyFont="1" applyBorder="1" applyAlignment="1">
      <alignment horizontal="left" vertical="center"/>
    </xf>
    <xf numFmtId="186" fontId="3" fillId="0" borderId="1" xfId="4" applyNumberFormat="1" applyFont="1" applyBorder="1" applyAlignment="1">
      <alignment vertical="center" wrapText="1"/>
    </xf>
    <xf numFmtId="185" fontId="1" fillId="0" borderId="1" xfId="4" applyNumberFormat="1" applyBorder="1" applyAlignment="1">
      <alignment horizontal="left" vertical="center" wrapText="1"/>
    </xf>
    <xf numFmtId="2" fontId="1" fillId="0" borderId="1" xfId="4" applyNumberFormat="1" applyBorder="1" applyAlignment="1">
      <alignment vertical="center" wrapText="1"/>
    </xf>
    <xf numFmtId="184" fontId="1" fillId="0" borderId="1" xfId="4" applyNumberFormat="1" applyBorder="1" applyAlignment="1">
      <alignment horizontal="left" vertical="center" wrapText="1"/>
    </xf>
    <xf numFmtId="181" fontId="1" fillId="0" borderId="1" xfId="4" applyNumberFormat="1" applyBorder="1" applyAlignment="1">
      <alignment horizontal="left" vertical="center" wrapText="1"/>
    </xf>
    <xf numFmtId="183" fontId="0" fillId="0" borderId="1" xfId="1" applyNumberFormat="1" applyFont="1" applyBorder="1" applyAlignment="1">
      <alignment horizontal="center" wrapText="1"/>
    </xf>
    <xf numFmtId="0" fontId="1" fillId="0" borderId="1" xfId="10" applyFont="1" applyBorder="1" applyAlignment="1">
      <alignment horizontal="left" vertical="center" wrapText="1"/>
    </xf>
    <xf numFmtId="186" fontId="1" fillId="8" borderId="1" xfId="12" applyFont="1" applyFill="1" applyBorder="1" applyAlignment="1">
      <alignment horizontal="left" vertical="center" wrapText="1"/>
    </xf>
    <xf numFmtId="185" fontId="3" fillId="0" borderId="1" xfId="4" applyNumberFormat="1" applyFont="1" applyBorder="1" applyAlignment="1">
      <alignment horizontal="left" vertical="center"/>
    </xf>
    <xf numFmtId="0" fontId="6" fillId="4" borderId="1" xfId="0" applyFont="1" applyFill="1" applyBorder="1"/>
    <xf numFmtId="0" fontId="1" fillId="0" borderId="1" xfId="2" applyBorder="1" applyAlignment="1">
      <alignment horizontal="left" vertical="center" wrapText="1"/>
    </xf>
    <xf numFmtId="0" fontId="3" fillId="0" borderId="1" xfId="10" applyFont="1" applyBorder="1" applyAlignment="1">
      <alignment horizontal="left" vertical="center" wrapText="1"/>
    </xf>
    <xf numFmtId="0" fontId="1" fillId="8" borderId="1" xfId="4" applyFill="1" applyBorder="1" applyAlignment="1">
      <alignment horizontal="left" vertical="center"/>
    </xf>
    <xf numFmtId="186" fontId="1" fillId="8" borderId="1" xfId="4" applyNumberFormat="1" applyFill="1" applyBorder="1" applyAlignment="1">
      <alignment vertical="center" wrapText="1"/>
    </xf>
    <xf numFmtId="185" fontId="1" fillId="8" borderId="1" xfId="4" applyNumberFormat="1" applyFill="1" applyBorder="1" applyAlignment="1">
      <alignment horizontal="left" vertical="center"/>
    </xf>
    <xf numFmtId="0" fontId="18" fillId="8" borderId="1" xfId="4" applyFont="1" applyFill="1" applyBorder="1" applyAlignment="1">
      <alignment horizontal="left" vertical="center"/>
    </xf>
    <xf numFmtId="181" fontId="1" fillId="8" borderId="1" xfId="4" applyNumberFormat="1" applyFill="1" applyBorder="1" applyAlignment="1">
      <alignment horizontal="left" vertical="center"/>
    </xf>
    <xf numFmtId="0" fontId="3" fillId="8" borderId="1" xfId="4" applyFont="1" applyFill="1" applyBorder="1" applyAlignment="1">
      <alignment horizontal="left" vertical="center" wrapText="1"/>
    </xf>
    <xf numFmtId="0" fontId="1" fillId="8" borderId="1" xfId="4" applyFill="1" applyBorder="1" applyAlignment="1">
      <alignment horizontal="left" vertical="center" wrapText="1"/>
    </xf>
    <xf numFmtId="182" fontId="3" fillId="0" borderId="1" xfId="13" applyFont="1" applyBorder="1" applyAlignment="1">
      <alignment horizontal="left" vertical="center"/>
    </xf>
    <xf numFmtId="182" fontId="1" fillId="0" borderId="1" xfId="13" applyFont="1" applyBorder="1" applyAlignment="1">
      <alignment horizontal="left" vertical="center"/>
    </xf>
    <xf numFmtId="183" fontId="3" fillId="0" borderId="1" xfId="1" applyNumberFormat="1" applyFont="1" applyBorder="1" applyAlignment="1">
      <alignment horizontal="center" wrapText="1"/>
    </xf>
    <xf numFmtId="1" fontId="1" fillId="8" borderId="1" xfId="4" applyNumberFormat="1" applyFill="1" applyBorder="1" applyAlignment="1">
      <alignment horizontal="left" vertical="center" wrapText="1"/>
    </xf>
    <xf numFmtId="176" fontId="4" fillId="4" borderId="0" xfId="0" applyNumberFormat="1" applyFont="1" applyFill="1" applyAlignment="1">
      <alignment horizontal="center" wrapText="1"/>
    </xf>
    <xf numFmtId="182" fontId="3" fillId="0" borderId="1" xfId="4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1" fillId="0" borderId="1" xfId="4" applyBorder="1" applyAlignment="1">
      <alignment horizontal="left" vertical="center"/>
    </xf>
    <xf numFmtId="0" fontId="1" fillId="0" borderId="1" xfId="4" applyBorder="1" applyAlignment="1">
      <alignment horizontal="left" vertical="center" wrapText="1"/>
    </xf>
    <xf numFmtId="184" fontId="1" fillId="0" borderId="1" xfId="4" applyNumberFormat="1" applyBorder="1" applyAlignment="1">
      <alignment horizontal="left" vertical="center"/>
    </xf>
    <xf numFmtId="184" fontId="1" fillId="0" borderId="1" xfId="4" applyNumberFormat="1" applyBorder="1" applyAlignment="1">
      <alignment horizontal="left" vertical="center" wrapText="1"/>
    </xf>
    <xf numFmtId="0" fontId="1" fillId="8" borderId="1" xfId="4" applyFill="1" applyBorder="1" applyAlignment="1">
      <alignment horizontal="left" vertical="center"/>
    </xf>
    <xf numFmtId="186" fontId="1" fillId="8" borderId="1" xfId="4" applyNumberFormat="1" applyFill="1" applyBorder="1" applyAlignment="1">
      <alignment horizontal="left" vertical="center" wrapText="1"/>
    </xf>
    <xf numFmtId="0" fontId="1" fillId="8" borderId="1" xfId="2" applyFill="1" applyBorder="1" applyAlignment="1">
      <alignment horizontal="left" vertical="center" wrapText="1"/>
    </xf>
    <xf numFmtId="177" fontId="1" fillId="0" borderId="1" xfId="4" applyNumberFormat="1" applyBorder="1" applyAlignment="1">
      <alignment horizontal="left" vertical="center"/>
    </xf>
    <xf numFmtId="0" fontId="1" fillId="4" borderId="1" xfId="4" applyFill="1" applyBorder="1" applyAlignment="1">
      <alignment horizontal="left" vertical="center" wrapText="1"/>
    </xf>
    <xf numFmtId="186" fontId="1" fillId="0" borderId="1" xfId="4" applyNumberFormat="1" applyBorder="1" applyAlignment="1">
      <alignment horizontal="left" vertical="center" wrapText="1"/>
    </xf>
    <xf numFmtId="0" fontId="1" fillId="4" borderId="1" xfId="4" applyFill="1" applyBorder="1" applyAlignment="1">
      <alignment horizontal="left" vertical="center"/>
    </xf>
  </cellXfs>
  <cellStyles count="14">
    <cellStyle name="_ET_STYLE_NoName_00_ 2 2 2" xfId="7" xr:uid="{62897D41-53E6-4F1D-BBFB-4E6FFAD37748}"/>
    <cellStyle name="Comma 5 2" xfId="6" xr:uid="{B46A3A2C-A524-4663-95DA-9BBCB002942A}"/>
    <cellStyle name="Normal 2" xfId="2" xr:uid="{DA82D967-EBA8-4797-B7DD-68631B3A58E8}"/>
    <cellStyle name="Normal 2 18 2" xfId="3" xr:uid="{D32B9473-A4D0-4047-8A3E-DB53AAF0606C}"/>
    <cellStyle name="Normal 2 53" xfId="5" xr:uid="{8576DE32-6C02-4D1D-B524-8643D5988B5D}"/>
    <cellStyle name="Normal 3" xfId="4" xr:uid="{4B10B37F-CDC0-4BAB-B763-0C6859595519}"/>
    <cellStyle name="Percent 2" xfId="8" xr:uid="{A624F546-840A-4191-A5CA-4E8AE09314C1}"/>
    <cellStyle name="Percent 2 2 2 52" xfId="11" xr:uid="{096B1821-4D1F-4073-B3C1-9795E4DFA267}"/>
    <cellStyle name="百分比" xfId="1" builtinId="5"/>
    <cellStyle name="常规" xfId="0" builtinId="0"/>
    <cellStyle name="常规_quotation-Mercury  3.22.2011 (for BBB) 2 3 2" xfId="12" xr:uid="{53EBA7F6-1DF3-47F6-B357-C04ED54C1129}"/>
    <cellStyle name="常规_quotation-Mercury  3.22.2011 (for BBB)_BBB Spring 12 Styleout Belize - Heather 102111 2" xfId="10" xr:uid="{3CC0C0FB-AC1C-4F2B-B76D-967EEF5722CD}"/>
    <cellStyle name="常规_quotation-Mercury  3.22.2011 (for BBB)_JLA BBB quotation sheet -9.13 2" xfId="13" xr:uid="{34C46FD1-EE06-44F2-A261-28039445DE1A}"/>
    <cellStyle name="样式 1 4" xfId="9" xr:uid="{9B00893D-21F8-4C09-A06E-40C9D04D31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NULL" TargetMode="External"/><Relationship Id="rId12" Type="http://schemas.openxmlformats.org/officeDocument/2006/relationships/image" Target="../media/image11.png"/><Relationship Id="rId17" Type="http://schemas.openxmlformats.org/officeDocument/2006/relationships/image" Target="../media/image16.jpe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19" Type="http://schemas.openxmlformats.org/officeDocument/2006/relationships/image" Target="../media/image18.jpe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99401</xdr:colOff>
      <xdr:row>1</xdr:row>
      <xdr:rowOff>0</xdr:rowOff>
    </xdr:from>
    <xdr:to>
      <xdr:col>1</xdr:col>
      <xdr:colOff>1880630</xdr:colOff>
      <xdr:row>5</xdr:row>
      <xdr:rowOff>97012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23177BD-9D37-488D-8C9E-E21BD44BF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10601" y="24555831"/>
          <a:ext cx="1781229" cy="1114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234157</xdr:colOff>
      <xdr:row>1</xdr:row>
      <xdr:rowOff>0</xdr:rowOff>
    </xdr:from>
    <xdr:to>
      <xdr:col>1</xdr:col>
      <xdr:colOff>1541077</xdr:colOff>
      <xdr:row>4</xdr:row>
      <xdr:rowOff>194160</xdr:rowOff>
    </xdr:to>
    <xdr:pic>
      <xdr:nvPicPr>
        <xdr:cNvPr id="4" name="图片 7">
          <a:extLst>
            <a:ext uri="{FF2B5EF4-FFF2-40B4-BE49-F238E27FC236}">
              <a16:creationId xmlns:a16="http://schemas.microsoft.com/office/drawing/2014/main" id="{B1706B79-6C83-4365-B386-8D1F071AC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5357" y="3066631"/>
          <a:ext cx="1306920" cy="95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353277</xdr:colOff>
      <xdr:row>1</xdr:row>
      <xdr:rowOff>0</xdr:rowOff>
    </xdr:from>
    <xdr:to>
      <xdr:col>1</xdr:col>
      <xdr:colOff>1385228</xdr:colOff>
      <xdr:row>4</xdr:row>
      <xdr:rowOff>39496</xdr:rowOff>
    </xdr:to>
    <xdr:pic>
      <xdr:nvPicPr>
        <xdr:cNvPr id="6" name="图片 9">
          <a:extLst>
            <a:ext uri="{FF2B5EF4-FFF2-40B4-BE49-F238E27FC236}">
              <a16:creationId xmlns:a16="http://schemas.microsoft.com/office/drawing/2014/main" id="{E74190E1-23EB-4914-BB0D-836B51018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4477" y="1489723"/>
          <a:ext cx="1031951" cy="801496"/>
        </a:xfrm>
        <a:prstGeom prst="rect">
          <a:avLst/>
        </a:prstGeom>
      </xdr:spPr>
    </xdr:pic>
    <xdr:clientData/>
  </xdr:twoCellAnchor>
  <xdr:twoCellAnchor editAs="oneCell">
    <xdr:from>
      <xdr:col>1</xdr:col>
      <xdr:colOff>194199</xdr:colOff>
      <xdr:row>1</xdr:row>
      <xdr:rowOff>0</xdr:rowOff>
    </xdr:from>
    <xdr:to>
      <xdr:col>1</xdr:col>
      <xdr:colOff>1957983</xdr:colOff>
      <xdr:row>5</xdr:row>
      <xdr:rowOff>39077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BB6B8849-70D6-4C86-9AA3-A7966805D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905399" y="11731518"/>
          <a:ext cx="1763784" cy="10550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453620</xdr:colOff>
      <xdr:row>1</xdr:row>
      <xdr:rowOff>0</xdr:rowOff>
    </xdr:from>
    <xdr:to>
      <xdr:col>1</xdr:col>
      <xdr:colOff>1833054</xdr:colOff>
      <xdr:row>5</xdr:row>
      <xdr:rowOff>41485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BEEF7237-E50F-45AC-875D-67812F31C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1164820" y="12930170"/>
          <a:ext cx="1379434" cy="10574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279151</xdr:colOff>
      <xdr:row>1</xdr:row>
      <xdr:rowOff>0</xdr:rowOff>
    </xdr:from>
    <xdr:to>
      <xdr:col>1</xdr:col>
      <xdr:colOff>1976349</xdr:colOff>
      <xdr:row>4</xdr:row>
      <xdr:rowOff>191548</xdr:rowOff>
    </xdr:to>
    <xdr:pic>
      <xdr:nvPicPr>
        <xdr:cNvPr id="9" name="图片 12">
          <a:extLst>
            <a:ext uri="{FF2B5EF4-FFF2-40B4-BE49-F238E27FC236}">
              <a16:creationId xmlns:a16="http://schemas.microsoft.com/office/drawing/2014/main" id="{4196E2FB-28FA-4FE6-83E6-233E95D18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7"/>
        <a:stretch>
          <a:fillRect/>
        </a:stretch>
      </xdr:blipFill>
      <xdr:spPr>
        <a:xfrm>
          <a:off x="990351" y="18632661"/>
          <a:ext cx="1697198" cy="9549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164101</xdr:colOff>
      <xdr:row>5</xdr:row>
      <xdr:rowOff>46659</xdr:rowOff>
    </xdr:from>
    <xdr:to>
      <xdr:col>1</xdr:col>
      <xdr:colOff>1591068</xdr:colOff>
      <xdr:row>10</xdr:row>
      <xdr:rowOff>133301</xdr:rowOff>
    </xdr:to>
    <xdr:pic>
      <xdr:nvPicPr>
        <xdr:cNvPr id="10" name="图片 17">
          <a:extLst>
            <a:ext uri="{FF2B5EF4-FFF2-40B4-BE49-F238E27FC236}">
              <a16:creationId xmlns:a16="http://schemas.microsoft.com/office/drawing/2014/main" id="{286493C2-D80B-4A26-AF40-D11EB74DF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7"/>
        <a:stretch>
          <a:fillRect/>
        </a:stretch>
      </xdr:blipFill>
      <xdr:spPr>
        <a:xfrm>
          <a:off x="875301" y="30488559"/>
          <a:ext cx="1426967" cy="13566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211101</xdr:colOff>
      <xdr:row>1</xdr:row>
      <xdr:rowOff>0</xdr:rowOff>
    </xdr:from>
    <xdr:to>
      <xdr:col>1</xdr:col>
      <xdr:colOff>1620230</xdr:colOff>
      <xdr:row>6</xdr:row>
      <xdr:rowOff>90470</xdr:rowOff>
    </xdr:to>
    <xdr:pic>
      <xdr:nvPicPr>
        <xdr:cNvPr id="11" name="图片 23">
          <a:extLst>
            <a:ext uri="{FF2B5EF4-FFF2-40B4-BE49-F238E27FC236}">
              <a16:creationId xmlns:a16="http://schemas.microsoft.com/office/drawing/2014/main" id="{71E82729-DF1D-4450-966C-3CF5B9523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2301" y="15096480"/>
          <a:ext cx="1409129" cy="1360470"/>
        </a:xfrm>
        <a:prstGeom prst="rect">
          <a:avLst/>
        </a:prstGeom>
      </xdr:spPr>
    </xdr:pic>
    <xdr:clientData/>
  </xdr:twoCellAnchor>
  <xdr:twoCellAnchor editAs="oneCell">
    <xdr:from>
      <xdr:col>1</xdr:col>
      <xdr:colOff>212568</xdr:colOff>
      <xdr:row>18</xdr:row>
      <xdr:rowOff>99888</xdr:rowOff>
    </xdr:from>
    <xdr:to>
      <xdr:col>1</xdr:col>
      <xdr:colOff>2083371</xdr:colOff>
      <xdr:row>24</xdr:row>
      <xdr:rowOff>24354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62D64D4D-FC44-4B22-933C-1B8333AC7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923768" y="34097788"/>
          <a:ext cx="1870803" cy="1448466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243093</xdr:colOff>
      <xdr:row>1</xdr:row>
      <xdr:rowOff>0</xdr:rowOff>
    </xdr:from>
    <xdr:to>
      <xdr:col>1</xdr:col>
      <xdr:colOff>1824233</xdr:colOff>
      <xdr:row>7</xdr:row>
      <xdr:rowOff>178676</xdr:rowOff>
    </xdr:to>
    <xdr:pic>
      <xdr:nvPicPr>
        <xdr:cNvPr id="13" name="图片 5">
          <a:extLst>
            <a:ext uri="{FF2B5EF4-FFF2-40B4-BE49-F238E27FC236}">
              <a16:creationId xmlns:a16="http://schemas.microsoft.com/office/drawing/2014/main" id="{820F8442-DFA1-4333-8D2D-BC4008E2E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54293" y="21347843"/>
          <a:ext cx="1581140" cy="1702676"/>
        </a:xfrm>
        <a:prstGeom prst="rect">
          <a:avLst/>
        </a:prstGeom>
      </xdr:spPr>
    </xdr:pic>
    <xdr:clientData/>
  </xdr:twoCellAnchor>
  <xdr:twoCellAnchor>
    <xdr:from>
      <xdr:col>1</xdr:col>
      <xdr:colOff>1684074</xdr:colOff>
      <xdr:row>6</xdr:row>
      <xdr:rowOff>140736</xdr:rowOff>
    </xdr:from>
    <xdr:to>
      <xdr:col>1</xdr:col>
      <xdr:colOff>2113879</xdr:colOff>
      <xdr:row>10</xdr:row>
      <xdr:rowOff>138831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506A7AC2-CAD8-4620-9BAA-7CCD017D0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395274" y="30836636"/>
          <a:ext cx="429805" cy="101409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1</xdr:col>
      <xdr:colOff>98011</xdr:colOff>
      <xdr:row>48</xdr:row>
      <xdr:rowOff>33242</xdr:rowOff>
    </xdr:from>
    <xdr:to>
      <xdr:col>1</xdr:col>
      <xdr:colOff>2185891</xdr:colOff>
      <xdr:row>50</xdr:row>
      <xdr:rowOff>181197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1FCA8802-BAE8-4526-932F-58DD263BF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809211" y="42413142"/>
          <a:ext cx="2087880" cy="65595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180339</xdr:colOff>
      <xdr:row>1</xdr:row>
      <xdr:rowOff>0</xdr:rowOff>
    </xdr:from>
    <xdr:to>
      <xdr:col>1</xdr:col>
      <xdr:colOff>1818348</xdr:colOff>
      <xdr:row>4</xdr:row>
      <xdr:rowOff>111167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55E5D3C7-B61A-423E-9006-12C9CA5ED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891539" y="9128679"/>
          <a:ext cx="1638009" cy="87316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1574344</xdr:colOff>
      <xdr:row>1</xdr:row>
      <xdr:rowOff>0</xdr:rowOff>
    </xdr:from>
    <xdr:to>
      <xdr:col>1</xdr:col>
      <xdr:colOff>1930155</xdr:colOff>
      <xdr:row>3</xdr:row>
      <xdr:rowOff>125323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F0C91EB3-EE1F-47E8-8A0B-91B12C0F3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2285544" y="15770446"/>
          <a:ext cx="355811" cy="63332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1574759</xdr:colOff>
      <xdr:row>1</xdr:row>
      <xdr:rowOff>0</xdr:rowOff>
    </xdr:from>
    <xdr:to>
      <xdr:col>1</xdr:col>
      <xdr:colOff>1893413</xdr:colOff>
      <xdr:row>3</xdr:row>
      <xdr:rowOff>143643</xdr:rowOff>
    </xdr:to>
    <xdr:pic>
      <xdr:nvPicPr>
        <xdr:cNvPr id="18" name="Picture 3">
          <a:extLst>
            <a:ext uri="{FF2B5EF4-FFF2-40B4-BE49-F238E27FC236}">
              <a16:creationId xmlns:a16="http://schemas.microsoft.com/office/drawing/2014/main" id="{0C980F1E-CAE1-4CB8-A2B3-CB4FE95FB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2285959" y="25731007"/>
          <a:ext cx="318654" cy="653087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219853</xdr:colOff>
      <xdr:row>1</xdr:row>
      <xdr:rowOff>0</xdr:rowOff>
    </xdr:from>
    <xdr:to>
      <xdr:col>1</xdr:col>
      <xdr:colOff>1999566</xdr:colOff>
      <xdr:row>4</xdr:row>
      <xdr:rowOff>119074</xdr:rowOff>
    </xdr:to>
    <xdr:pic>
      <xdr:nvPicPr>
        <xdr:cNvPr id="19" name="Picture 7" descr="A group of black objects&#10;&#10;AI-generated content may be incorrect.">
          <a:extLst>
            <a:ext uri="{FF2B5EF4-FFF2-40B4-BE49-F238E27FC236}">
              <a16:creationId xmlns:a16="http://schemas.microsoft.com/office/drawing/2014/main" id="{8F4ECAE8-9F41-4615-9C35-CEE4BE4D3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931053" y="27911253"/>
          <a:ext cx="1779713" cy="881074"/>
        </a:xfrm>
        <a:prstGeom prst="rect">
          <a:avLst/>
        </a:prstGeom>
      </xdr:spPr>
    </xdr:pic>
    <xdr:clientData/>
  </xdr:twoCellAnchor>
  <xdr:twoCellAnchor editAs="oneCell">
    <xdr:from>
      <xdr:col>1</xdr:col>
      <xdr:colOff>91050</xdr:colOff>
      <xdr:row>29</xdr:row>
      <xdr:rowOff>142698</xdr:rowOff>
    </xdr:from>
    <xdr:to>
      <xdr:col>1</xdr:col>
      <xdr:colOff>1562528</xdr:colOff>
      <xdr:row>32</xdr:row>
      <xdr:rowOff>32758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311C53A3-3333-445E-AED5-C0DE15CDD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>
          <a:off x="802250" y="37188598"/>
          <a:ext cx="1471478" cy="65206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1662417</xdr:colOff>
      <xdr:row>29</xdr:row>
      <xdr:rowOff>64214</xdr:rowOff>
    </xdr:from>
    <xdr:to>
      <xdr:col>1</xdr:col>
      <xdr:colOff>2135077</xdr:colOff>
      <xdr:row>33</xdr:row>
      <xdr:rowOff>42948</xdr:rowOff>
    </xdr:to>
    <xdr:pic>
      <xdr:nvPicPr>
        <xdr:cNvPr id="21" name="图片 19">
          <a:extLst>
            <a:ext uri="{FF2B5EF4-FFF2-40B4-BE49-F238E27FC236}">
              <a16:creationId xmlns:a16="http://schemas.microsoft.com/office/drawing/2014/main" id="{ED8E3A91-04BB-4ED2-B26F-6D17429BE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t="-2822" r="-12742"/>
        <a:stretch>
          <a:fillRect/>
        </a:stretch>
      </xdr:blipFill>
      <xdr:spPr>
        <a:xfrm>
          <a:off x="2373617" y="37110114"/>
          <a:ext cx="472660" cy="994734"/>
        </a:xfrm>
        <a:prstGeom prst="rect">
          <a:avLst/>
        </a:prstGeom>
      </xdr:spPr>
    </xdr:pic>
    <xdr:clientData/>
  </xdr:twoCellAnchor>
  <xdr:twoCellAnchor editAs="oneCell">
    <xdr:from>
      <xdr:col>1</xdr:col>
      <xdr:colOff>330037</xdr:colOff>
      <xdr:row>38</xdr:row>
      <xdr:rowOff>169913</xdr:rowOff>
    </xdr:from>
    <xdr:to>
      <xdr:col>1</xdr:col>
      <xdr:colOff>2032525</xdr:colOff>
      <xdr:row>42</xdr:row>
      <xdr:rowOff>83633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EFD537DB-C587-44F2-8CE1-519406FAC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1041237" y="39755813"/>
          <a:ext cx="1702488" cy="92972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May%20BA%20POE%20Quote%20-%2020251217.xlsx" TargetMode="External"/><Relationship Id="rId1" Type="http://schemas.openxmlformats.org/officeDocument/2006/relationships/externalLinkPath" Target="/Users/liujie/Downloads/HG%20May%20BA%20POE%20Quote%20-%202025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Sunny 12.16"/>
      <sheetName val="ValueSelect"/>
      <sheetName val="Data"/>
    </sheetNames>
    <sheetDataSet>
      <sheetData sheetId="0"/>
      <sheetData sheetId="1"/>
      <sheetData sheetId="2">
        <row r="114">
          <cell r="Q114">
            <v>3.86</v>
          </cell>
        </row>
        <row r="115">
          <cell r="Q115">
            <v>6.1</v>
          </cell>
        </row>
        <row r="117">
          <cell r="Q117">
            <v>2.35</v>
          </cell>
        </row>
        <row r="118">
          <cell r="Q118">
            <v>1.45</v>
          </cell>
        </row>
        <row r="119">
          <cell r="Q119">
            <v>1.37</v>
          </cell>
        </row>
        <row r="120">
          <cell r="Q120">
            <v>1.37</v>
          </cell>
        </row>
        <row r="121">
          <cell r="Q121">
            <v>2.57</v>
          </cell>
        </row>
        <row r="122">
          <cell r="Q122">
            <v>2.25</v>
          </cell>
        </row>
        <row r="123">
          <cell r="Q123">
            <v>4</v>
          </cell>
        </row>
        <row r="124">
          <cell r="Q124">
            <v>3.88</v>
          </cell>
        </row>
        <row r="125">
          <cell r="Q125">
            <v>4.87</v>
          </cell>
        </row>
        <row r="126">
          <cell r="Q126">
            <v>3.77</v>
          </cell>
        </row>
        <row r="127">
          <cell r="Q127">
            <v>5.0999999999999996</v>
          </cell>
        </row>
        <row r="128">
          <cell r="Q128">
            <v>6.35</v>
          </cell>
        </row>
        <row r="130">
          <cell r="Q130">
            <v>2.15</v>
          </cell>
        </row>
        <row r="131">
          <cell r="Q131">
            <v>1.75</v>
          </cell>
        </row>
        <row r="132">
          <cell r="Q132">
            <v>1.7</v>
          </cell>
        </row>
        <row r="133">
          <cell r="Q133">
            <v>1.65</v>
          </cell>
        </row>
        <row r="134">
          <cell r="Q134">
            <v>2.88</v>
          </cell>
        </row>
        <row r="135">
          <cell r="Q135">
            <v>2.21</v>
          </cell>
        </row>
        <row r="136">
          <cell r="Q136">
            <v>4.5199999999999996</v>
          </cell>
        </row>
        <row r="137">
          <cell r="Q137">
            <v>6.65</v>
          </cell>
        </row>
        <row r="138">
          <cell r="Q138">
            <v>4.58</v>
          </cell>
        </row>
        <row r="139">
          <cell r="Q139">
            <v>4.1500000000000004</v>
          </cell>
        </row>
        <row r="140">
          <cell r="Q140">
            <v>4.5</v>
          </cell>
        </row>
        <row r="142">
          <cell r="Q142">
            <v>2.38</v>
          </cell>
        </row>
        <row r="143">
          <cell r="Q143">
            <v>1.62</v>
          </cell>
        </row>
        <row r="144">
          <cell r="Q144">
            <v>1.57</v>
          </cell>
        </row>
        <row r="145">
          <cell r="Q145">
            <v>1.57</v>
          </cell>
        </row>
        <row r="146">
          <cell r="Q146">
            <v>2.25</v>
          </cell>
        </row>
        <row r="147">
          <cell r="Q147">
            <v>2.65</v>
          </cell>
        </row>
        <row r="148">
          <cell r="Q148">
            <v>3.62</v>
          </cell>
        </row>
        <row r="149">
          <cell r="Q149">
            <v>3.96</v>
          </cell>
        </row>
        <row r="150">
          <cell r="Q150">
            <v>6.1</v>
          </cell>
        </row>
        <row r="152">
          <cell r="Q152">
            <v>2.5</v>
          </cell>
        </row>
        <row r="153">
          <cell r="Q153">
            <v>1.56</v>
          </cell>
        </row>
        <row r="154">
          <cell r="Q154">
            <v>1.44</v>
          </cell>
        </row>
        <row r="155">
          <cell r="Q155">
            <v>1.44</v>
          </cell>
        </row>
        <row r="156">
          <cell r="Q156">
            <v>2.16</v>
          </cell>
        </row>
        <row r="157">
          <cell r="Q157">
            <v>2.2000000000000002</v>
          </cell>
        </row>
        <row r="158">
          <cell r="Q158">
            <v>2.62</v>
          </cell>
        </row>
        <row r="159">
          <cell r="Q159">
            <v>3.71</v>
          </cell>
        </row>
        <row r="160">
          <cell r="Q160">
            <v>4.1900000000000004</v>
          </cell>
        </row>
        <row r="161">
          <cell r="Q161">
            <v>6.29</v>
          </cell>
        </row>
        <row r="163">
          <cell r="Q163">
            <v>2.2000000000000002</v>
          </cell>
        </row>
        <row r="164">
          <cell r="Q164">
            <v>1.42</v>
          </cell>
        </row>
        <row r="165">
          <cell r="Q165">
            <v>1.35</v>
          </cell>
        </row>
        <row r="166">
          <cell r="Q166">
            <v>1.35</v>
          </cell>
        </row>
        <row r="167">
          <cell r="Q167">
            <v>2.5499999999999998</v>
          </cell>
        </row>
        <row r="168">
          <cell r="Q168">
            <v>3.88</v>
          </cell>
        </row>
        <row r="169">
          <cell r="Q169">
            <v>3.88</v>
          </cell>
        </row>
        <row r="170">
          <cell r="Q170">
            <v>4.87</v>
          </cell>
        </row>
        <row r="171">
          <cell r="Q171">
            <v>3.77</v>
          </cell>
        </row>
        <row r="172">
          <cell r="Q172">
            <v>6.35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77C6-5A21-40D9-9D0A-E5EE67D01C85}">
  <dimension ref="A1:BK55"/>
  <sheetViews>
    <sheetView tabSelected="1" topLeftCell="A40" zoomScale="88" zoomScaleNormal="88" workbookViewId="0">
      <selection activeCell="I51" sqref="I51"/>
    </sheetView>
  </sheetViews>
  <sheetFormatPr defaultColWidth="9.1796875" defaultRowHeight="14.5" x14ac:dyDescent="0.35"/>
  <cols>
    <col min="1" max="1" width="10.1796875" style="1" customWidth="1"/>
    <col min="2" max="2" width="32" style="2" customWidth="1"/>
    <col min="3" max="3" width="8.453125" style="2" hidden="1" customWidth="1"/>
    <col min="4" max="4" width="7.81640625" style="2" customWidth="1"/>
    <col min="5" max="5" width="17.7265625" style="2" customWidth="1"/>
    <col min="6" max="6" width="9.26953125" style="2" customWidth="1"/>
    <col min="7" max="7" width="9.1796875" style="2" customWidth="1"/>
    <col min="8" max="8" width="37.26953125" style="2" customWidth="1"/>
    <col min="9" max="9" width="28.54296875" style="2" customWidth="1"/>
    <col min="10" max="10" width="10.08984375" style="2" customWidth="1"/>
    <col min="11" max="11" width="14.453125" style="3" hidden="1" customWidth="1"/>
    <col min="12" max="12" width="23.7265625" style="2" customWidth="1"/>
    <col min="13" max="13" width="12.453125" style="2" customWidth="1"/>
    <col min="14" max="14" width="10.36328125" style="2" hidden="1" customWidth="1"/>
    <col min="15" max="15" width="12.08984375" style="2" hidden="1" customWidth="1"/>
    <col min="16" max="16" width="11" style="2" customWidth="1"/>
    <col min="17" max="17" width="9.7265625" style="2" customWidth="1"/>
    <col min="18" max="18" width="12" style="2" customWidth="1"/>
    <col min="19" max="19" width="8.54296875" style="94" customWidth="1"/>
    <col min="20" max="20" width="9.36328125" style="2" customWidth="1"/>
    <col min="21" max="21" width="11.26953125" style="2" customWidth="1"/>
    <col min="22" max="22" width="8.1796875" style="95" customWidth="1"/>
    <col min="23" max="23" width="8.7265625" style="95" customWidth="1"/>
    <col min="24" max="24" width="8.6328125" style="95" customWidth="1"/>
    <col min="25" max="25" width="8.1796875" style="95" customWidth="1"/>
    <col min="26" max="26" width="8.7265625" style="95" customWidth="1"/>
    <col min="27" max="27" width="7.1796875" style="95" customWidth="1"/>
    <col min="28" max="28" width="6.54296875" style="96" customWidth="1"/>
    <col min="29" max="29" width="6.26953125" style="97" customWidth="1"/>
    <col min="30" max="30" width="10" style="98" customWidth="1"/>
    <col min="31" max="31" width="10" style="96" customWidth="1"/>
    <col min="32" max="32" width="9.81640625" style="97" customWidth="1"/>
    <col min="33" max="33" width="11.54296875" style="2" customWidth="1"/>
    <col min="34" max="34" width="8.90625" style="5" customWidth="1"/>
    <col min="35" max="35" width="14.1796875" style="2" customWidth="1"/>
    <col min="36" max="36" width="9.54296875" style="2" customWidth="1"/>
    <col min="37" max="37" width="9.6328125" style="4" customWidth="1"/>
    <col min="38" max="38" width="11.7265625" style="5" customWidth="1"/>
    <col min="39" max="39" width="8.7265625" style="5" customWidth="1"/>
    <col min="40" max="40" width="8.7265625" style="4" customWidth="1"/>
    <col min="41" max="41" width="8.7265625" style="5" customWidth="1"/>
    <col min="42" max="42" width="8.7265625" style="4" customWidth="1"/>
    <col min="43" max="44" width="10.90625" style="5" customWidth="1"/>
    <col min="45" max="45" width="10.90625" style="4" customWidth="1"/>
    <col min="46" max="47" width="10.90625" style="5" customWidth="1"/>
    <col min="48" max="49" width="11.54296875" style="5" customWidth="1"/>
    <col min="50" max="50" width="12.1796875" style="99" customWidth="1"/>
    <col min="51" max="52" width="9.1796875" style="2" hidden="1" customWidth="1"/>
    <col min="53" max="53" width="10.1796875" style="5" hidden="1" customWidth="1"/>
    <col min="54" max="54" width="9.1796875" style="2"/>
    <col min="55" max="55" width="14.1796875" style="5" customWidth="1"/>
    <col min="56" max="56" width="13.1796875" style="5" customWidth="1"/>
    <col min="57" max="57" width="11.81640625" style="5" hidden="1" customWidth="1"/>
    <col min="58" max="60" width="9.1796875" style="2"/>
    <col min="61" max="61" width="12.6328125" style="2" customWidth="1"/>
    <col min="62" max="63" width="9.1796875" style="2"/>
    <col min="64" max="64" width="17.81640625" style="2" customWidth="1"/>
    <col min="65" max="16384" width="9.1796875" style="2"/>
  </cols>
  <sheetData>
    <row r="1" spans="1:63" ht="68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12" t="s">
        <v>18</v>
      </c>
      <c r="T1" s="13" t="s">
        <v>19</v>
      </c>
      <c r="U1" s="6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6" t="s">
        <v>32</v>
      </c>
      <c r="AH1" s="20" t="s">
        <v>33</v>
      </c>
      <c r="AI1" s="6" t="s">
        <v>34</v>
      </c>
      <c r="AJ1" s="6"/>
      <c r="AK1" s="21" t="s">
        <v>35</v>
      </c>
      <c r="AL1" s="22" t="s">
        <v>36</v>
      </c>
      <c r="AM1" s="20" t="s">
        <v>37</v>
      </c>
      <c r="AN1" s="23" t="s">
        <v>38</v>
      </c>
      <c r="AO1" s="20" t="s">
        <v>39</v>
      </c>
      <c r="AP1" s="23" t="s">
        <v>40</v>
      </c>
      <c r="AQ1" s="20" t="s">
        <v>41</v>
      </c>
      <c r="AR1" s="24" t="s">
        <v>42</v>
      </c>
      <c r="AS1" s="23" t="s">
        <v>43</v>
      </c>
      <c r="AT1" s="20" t="s">
        <v>44</v>
      </c>
      <c r="AU1" s="20" t="s">
        <v>45</v>
      </c>
      <c r="AV1" s="25" t="s">
        <v>46</v>
      </c>
      <c r="AW1" s="26" t="s">
        <v>47</v>
      </c>
      <c r="AX1" s="27" t="s">
        <v>48</v>
      </c>
      <c r="AY1" s="28" t="s">
        <v>49</v>
      </c>
      <c r="AZ1" s="26" t="s">
        <v>50</v>
      </c>
      <c r="BA1" s="29" t="s">
        <v>51</v>
      </c>
      <c r="BB1" s="6" t="s">
        <v>52</v>
      </c>
      <c r="BC1" s="20" t="s">
        <v>53</v>
      </c>
      <c r="BD1" s="20" t="s">
        <v>54</v>
      </c>
      <c r="BE1" s="20" t="s">
        <v>55</v>
      </c>
      <c r="BF1" s="30" t="s">
        <v>56</v>
      </c>
      <c r="BG1" s="31" t="s">
        <v>57</v>
      </c>
      <c r="BH1" s="31" t="s">
        <v>58</v>
      </c>
      <c r="BI1" s="31" t="s">
        <v>59</v>
      </c>
      <c r="BJ1" s="31" t="s">
        <v>60</v>
      </c>
      <c r="BK1" s="31" t="s">
        <v>61</v>
      </c>
    </row>
    <row r="2" spans="1:63" ht="20" customHeight="1" x14ac:dyDescent="0.35">
      <c r="A2" s="51"/>
      <c r="B2" s="100"/>
      <c r="C2" s="32"/>
      <c r="D2" s="100"/>
      <c r="E2" s="32" t="s">
        <v>67</v>
      </c>
      <c r="F2" s="32" t="s">
        <v>62</v>
      </c>
      <c r="G2" s="66" t="s">
        <v>110</v>
      </c>
      <c r="H2" s="63" t="s">
        <v>85</v>
      </c>
      <c r="I2" s="63" t="s">
        <v>85</v>
      </c>
      <c r="J2" s="56" t="s">
        <v>111</v>
      </c>
      <c r="K2" s="100"/>
      <c r="L2" s="57" t="s">
        <v>115</v>
      </c>
      <c r="M2" s="36" t="s">
        <v>112</v>
      </c>
      <c r="N2" s="38"/>
      <c r="O2" s="38"/>
      <c r="P2" s="50" t="s">
        <v>116</v>
      </c>
      <c r="Q2" s="38"/>
      <c r="R2" s="37" t="s">
        <v>63</v>
      </c>
      <c r="S2" s="52">
        <f>'[1]Sunny 12.16'!Q114</f>
        <v>3.86</v>
      </c>
      <c r="T2" s="37" t="s">
        <v>64</v>
      </c>
      <c r="U2" s="101"/>
      <c r="V2" s="102"/>
      <c r="W2" s="102"/>
      <c r="X2" s="102"/>
      <c r="Y2" s="58">
        <v>21</v>
      </c>
      <c r="Z2" s="58">
        <v>21</v>
      </c>
      <c r="AA2" s="58">
        <v>22</v>
      </c>
      <c r="AB2" s="39">
        <v>8</v>
      </c>
      <c r="AC2" s="59">
        <v>1</v>
      </c>
      <c r="AD2" s="40">
        <f t="shared" ref="AD2:AD18" si="0">IF(Y2="","",Y2*Z2*AA2/1000000)</f>
        <v>9.7020000000000006E-3</v>
      </c>
      <c r="AE2" s="39">
        <v>63</v>
      </c>
      <c r="AF2" s="41">
        <f t="shared" ref="AF2:AF18" si="1">IF(AC2="","",AE2/AD2*AC2)</f>
        <v>6493.5064935064929</v>
      </c>
      <c r="AG2" s="42">
        <v>2250</v>
      </c>
      <c r="AH2" s="43">
        <f t="shared" ref="AH2:AH18" si="2">IF(ISERROR(AG2/AF2),"",AG2/AF2)</f>
        <v>0.34650000000000003</v>
      </c>
      <c r="AI2" s="62" t="s">
        <v>78</v>
      </c>
      <c r="AJ2" s="61">
        <v>3.4000000000000002E-2</v>
      </c>
      <c r="AK2" s="44">
        <f t="shared" ref="AK2:AK18" si="3">AJ2+20%</f>
        <v>0.23400000000000001</v>
      </c>
      <c r="AL2" s="43">
        <f t="shared" ref="AL2:AL18" si="4">IF(ISERROR(S2*AK2),"",S2*AK2)</f>
        <v>0.90324000000000004</v>
      </c>
      <c r="AM2" s="43">
        <f t="shared" ref="AM2:AM17" si="5">IF(ISERROR(S2+AH2+AL2),"",S2+AH2+AL2)</f>
        <v>5.1097400000000004</v>
      </c>
      <c r="AN2" s="45">
        <v>0</v>
      </c>
      <c r="AO2" s="53">
        <f t="shared" ref="AO2:AO17" si="6">IF(ISERROR(AX2*AN2),"",AX2*AN2)</f>
        <v>0</v>
      </c>
      <c r="AP2" s="54">
        <v>0.05</v>
      </c>
      <c r="AQ2" s="43">
        <f t="shared" ref="AQ2:AQ17" si="7">IF(ISERROR(AX2*AP2),"",AX2*AP2)</f>
        <v>0.39500000000000002</v>
      </c>
      <c r="AR2" s="46">
        <v>0</v>
      </c>
      <c r="AS2" s="45">
        <v>0</v>
      </c>
      <c r="AT2" s="53">
        <f t="shared" ref="AT2:AT17" si="8">IF(ISERROR(AX2*AS2),"",AX2*AS2)</f>
        <v>0</v>
      </c>
      <c r="AU2" s="43">
        <f t="shared" ref="AU2:AU17" si="9">IF(ISERROR(AO2+AQ2+AT2),"",AO2+AQ2+AT2)</f>
        <v>0.39500000000000002</v>
      </c>
      <c r="AV2" s="43">
        <f t="shared" ref="AV2:AV17" si="10">IF(ISERROR(AM2+AU2),"",AM2+AU2)</f>
        <v>5.50474</v>
      </c>
      <c r="AW2" s="74">
        <f t="shared" ref="AW2:AW20" si="11">IF(ISERROR((AX2-AV2)/AX2),"",(AX2-AV2)/AX2)</f>
        <v>0.3031974683544304</v>
      </c>
      <c r="AX2" s="52">
        <v>7.9</v>
      </c>
      <c r="AY2" s="38"/>
      <c r="AZ2" s="38"/>
      <c r="BA2" s="47"/>
      <c r="BB2" s="32">
        <v>500</v>
      </c>
      <c r="BC2" s="43">
        <f t="shared" ref="BC2:BC3" si="12">IF(ISERROR(AV2*BB2),"",AV2*BB2)</f>
        <v>2752.37</v>
      </c>
      <c r="BD2" s="53">
        <f t="shared" ref="BD2:BD3" si="13">IF(ISERROR(AX2*BB2),"",AX2*BB2)</f>
        <v>3950</v>
      </c>
      <c r="BE2" s="47"/>
      <c r="BF2" s="48" t="str">
        <f t="shared" ref="BF2:BF23" si="14">IF(V2="","",V2*W2*X2/1000000/AC2*BB2)</f>
        <v/>
      </c>
      <c r="BG2" s="38"/>
      <c r="BH2" s="38"/>
      <c r="BI2" s="32" t="s">
        <v>65</v>
      </c>
      <c r="BJ2" s="32" t="s">
        <v>66</v>
      </c>
      <c r="BK2" s="32" t="s">
        <v>76</v>
      </c>
    </row>
    <row r="3" spans="1:63" ht="20" customHeight="1" x14ac:dyDescent="0.35">
      <c r="A3" s="51"/>
      <c r="B3" s="100"/>
      <c r="C3" s="32"/>
      <c r="D3" s="100"/>
      <c r="E3" s="32" t="s">
        <v>67</v>
      </c>
      <c r="F3" s="32" t="s">
        <v>62</v>
      </c>
      <c r="G3" s="66" t="s">
        <v>110</v>
      </c>
      <c r="H3" s="32" t="s">
        <v>89</v>
      </c>
      <c r="I3" s="32" t="s">
        <v>89</v>
      </c>
      <c r="J3" s="56" t="s">
        <v>111</v>
      </c>
      <c r="K3" s="100"/>
      <c r="L3" s="57" t="s">
        <v>86</v>
      </c>
      <c r="M3" s="36" t="s">
        <v>112</v>
      </c>
      <c r="N3" s="38"/>
      <c r="O3" s="38"/>
      <c r="P3" s="50" t="s">
        <v>117</v>
      </c>
      <c r="Q3" s="38"/>
      <c r="R3" s="37" t="s">
        <v>63</v>
      </c>
      <c r="S3" s="52">
        <f>'[1]Sunny 12.16'!Q115</f>
        <v>6.1</v>
      </c>
      <c r="T3" s="37" t="s">
        <v>64</v>
      </c>
      <c r="U3" s="101"/>
      <c r="V3" s="102"/>
      <c r="W3" s="102"/>
      <c r="X3" s="102"/>
      <c r="Y3" s="58">
        <v>25</v>
      </c>
      <c r="Z3" s="58">
        <v>25</v>
      </c>
      <c r="AA3" s="58">
        <v>30</v>
      </c>
      <c r="AB3" s="39">
        <v>8</v>
      </c>
      <c r="AC3" s="59">
        <v>1</v>
      </c>
      <c r="AD3" s="40">
        <f t="shared" si="0"/>
        <v>1.8749999999999999E-2</v>
      </c>
      <c r="AE3" s="39">
        <v>63</v>
      </c>
      <c r="AF3" s="41">
        <f t="shared" si="1"/>
        <v>3360</v>
      </c>
      <c r="AG3" s="42">
        <v>2250</v>
      </c>
      <c r="AH3" s="43">
        <f t="shared" si="2"/>
        <v>0.6696428571428571</v>
      </c>
      <c r="AI3" s="62" t="s">
        <v>78</v>
      </c>
      <c r="AJ3" s="61">
        <v>3.4000000000000002E-2</v>
      </c>
      <c r="AK3" s="44">
        <f t="shared" si="3"/>
        <v>0.23400000000000001</v>
      </c>
      <c r="AL3" s="43">
        <f t="shared" si="4"/>
        <v>1.4274</v>
      </c>
      <c r="AM3" s="43">
        <f t="shared" si="5"/>
        <v>8.197042857142856</v>
      </c>
      <c r="AN3" s="45">
        <v>0</v>
      </c>
      <c r="AO3" s="53">
        <f t="shared" si="6"/>
        <v>0</v>
      </c>
      <c r="AP3" s="54">
        <v>0.05</v>
      </c>
      <c r="AQ3" s="43">
        <f t="shared" si="7"/>
        <v>0.625</v>
      </c>
      <c r="AR3" s="46">
        <v>0</v>
      </c>
      <c r="AS3" s="45">
        <v>0</v>
      </c>
      <c r="AT3" s="53">
        <f t="shared" si="8"/>
        <v>0</v>
      </c>
      <c r="AU3" s="43">
        <f t="shared" si="9"/>
        <v>0.625</v>
      </c>
      <c r="AV3" s="43">
        <f t="shared" si="10"/>
        <v>8.822042857142856</v>
      </c>
      <c r="AW3" s="74">
        <f t="shared" si="11"/>
        <v>0.29423657142857151</v>
      </c>
      <c r="AX3" s="52">
        <v>12.5</v>
      </c>
      <c r="AY3" s="38"/>
      <c r="AZ3" s="38"/>
      <c r="BA3" s="47"/>
      <c r="BB3" s="32">
        <v>500</v>
      </c>
      <c r="BC3" s="43">
        <f t="shared" si="12"/>
        <v>4411.0214285714283</v>
      </c>
      <c r="BD3" s="53">
        <f t="shared" si="13"/>
        <v>6250</v>
      </c>
      <c r="BE3" s="47"/>
      <c r="BF3" s="48" t="str">
        <f t="shared" si="14"/>
        <v/>
      </c>
      <c r="BG3" s="38"/>
      <c r="BH3" s="38"/>
      <c r="BI3" s="32" t="s">
        <v>65</v>
      </c>
      <c r="BJ3" s="32" t="s">
        <v>66</v>
      </c>
      <c r="BK3" s="32" t="s">
        <v>76</v>
      </c>
    </row>
    <row r="4" spans="1:63" ht="20" customHeight="1" x14ac:dyDescent="0.35">
      <c r="A4" s="51"/>
      <c r="B4" s="101"/>
      <c r="C4" s="33"/>
      <c r="D4" s="108" t="s">
        <v>103</v>
      </c>
      <c r="E4" s="33"/>
      <c r="F4" s="32" t="s">
        <v>62</v>
      </c>
      <c r="G4" s="66" t="s">
        <v>118</v>
      </c>
      <c r="H4" s="33" t="s">
        <v>98</v>
      </c>
      <c r="I4" s="33" t="s">
        <v>241</v>
      </c>
      <c r="J4" s="34" t="s">
        <v>119</v>
      </c>
      <c r="K4" s="101" t="s">
        <v>119</v>
      </c>
      <c r="L4" s="70" t="s">
        <v>120</v>
      </c>
      <c r="M4" s="71" t="s">
        <v>121</v>
      </c>
      <c r="N4" s="38"/>
      <c r="O4" s="38"/>
      <c r="P4" s="78" t="s">
        <v>122</v>
      </c>
      <c r="Q4" s="38"/>
      <c r="R4" s="37" t="s">
        <v>63</v>
      </c>
      <c r="S4" s="52">
        <f>'[1]Sunny 12.16'!Q117</f>
        <v>2.35</v>
      </c>
      <c r="T4" s="37" t="s">
        <v>64</v>
      </c>
      <c r="U4" s="101" t="s">
        <v>123</v>
      </c>
      <c r="V4" s="103">
        <v>56</v>
      </c>
      <c r="W4" s="103">
        <v>31</v>
      </c>
      <c r="X4" s="103">
        <v>42</v>
      </c>
      <c r="Y4" s="72">
        <v>16.5</v>
      </c>
      <c r="Z4" s="72">
        <v>8.5</v>
      </c>
      <c r="AA4" s="72">
        <v>22</v>
      </c>
      <c r="AB4" s="39">
        <v>8</v>
      </c>
      <c r="AC4" s="73">
        <v>2</v>
      </c>
      <c r="AD4" s="40">
        <f t="shared" si="0"/>
        <v>3.0855000000000001E-3</v>
      </c>
      <c r="AE4" s="39">
        <v>63</v>
      </c>
      <c r="AF4" s="41">
        <f t="shared" si="1"/>
        <v>40836.169178415163</v>
      </c>
      <c r="AG4" s="42">
        <v>2250</v>
      </c>
      <c r="AH4" s="43">
        <f t="shared" si="2"/>
        <v>5.5098214285714292E-2</v>
      </c>
      <c r="AI4" s="60" t="s">
        <v>75</v>
      </c>
      <c r="AJ4" s="61">
        <v>1.7999999999999999E-2</v>
      </c>
      <c r="AK4" s="44">
        <f t="shared" si="3"/>
        <v>0.218</v>
      </c>
      <c r="AL4" s="43">
        <f t="shared" si="4"/>
        <v>0.51229999999999998</v>
      </c>
      <c r="AM4" s="43">
        <f t="shared" si="5"/>
        <v>2.917398214285714</v>
      </c>
      <c r="AN4" s="45">
        <v>0</v>
      </c>
      <c r="AO4" s="53">
        <f t="shared" si="6"/>
        <v>0</v>
      </c>
      <c r="AP4" s="54">
        <v>0</v>
      </c>
      <c r="AQ4" s="43">
        <f t="shared" si="7"/>
        <v>0</v>
      </c>
      <c r="AR4" s="46">
        <v>0</v>
      </c>
      <c r="AS4" s="45">
        <v>0</v>
      </c>
      <c r="AT4" s="53">
        <f t="shared" si="8"/>
        <v>0</v>
      </c>
      <c r="AU4" s="43">
        <f t="shared" si="9"/>
        <v>0</v>
      </c>
      <c r="AV4" s="43">
        <f t="shared" si="10"/>
        <v>2.917398214285714</v>
      </c>
      <c r="AW4" s="74">
        <f t="shared" si="11"/>
        <v>0.35168928571428576</v>
      </c>
      <c r="AX4" s="49">
        <v>4.5</v>
      </c>
      <c r="AY4" s="38"/>
      <c r="AZ4" s="38"/>
      <c r="BA4" s="47"/>
      <c r="BB4" s="33">
        <v>1000</v>
      </c>
      <c r="BC4" s="43">
        <f t="shared" ref="BC4:BC15" si="15">IF(ISERROR(AV4*BB4),"",AV4*BB4)</f>
        <v>2917.3982142857139</v>
      </c>
      <c r="BD4" s="53">
        <f t="shared" ref="BD4:BD15" si="16">IF(ISERROR(AX4*BB4),"",AX4*BB4)</f>
        <v>4500</v>
      </c>
      <c r="BE4" s="47"/>
      <c r="BF4" s="48">
        <v>36.46</v>
      </c>
      <c r="BG4" s="38"/>
      <c r="BH4" s="38"/>
      <c r="BI4" s="32" t="s">
        <v>65</v>
      </c>
      <c r="BJ4" s="33" t="s">
        <v>66</v>
      </c>
      <c r="BK4" s="33" t="s">
        <v>99</v>
      </c>
    </row>
    <row r="5" spans="1:63" ht="20" customHeight="1" x14ac:dyDescent="0.35">
      <c r="A5" s="51"/>
      <c r="B5" s="101"/>
      <c r="C5" s="32"/>
      <c r="D5" s="108"/>
      <c r="E5" s="32"/>
      <c r="F5" s="32" t="s">
        <v>62</v>
      </c>
      <c r="G5" s="66" t="s">
        <v>118</v>
      </c>
      <c r="H5" s="32" t="s">
        <v>77</v>
      </c>
      <c r="I5" s="32" t="s">
        <v>77</v>
      </c>
      <c r="J5" s="34" t="s">
        <v>119</v>
      </c>
      <c r="K5" s="101"/>
      <c r="L5" s="57" t="s">
        <v>124</v>
      </c>
      <c r="M5" s="71" t="s">
        <v>121</v>
      </c>
      <c r="N5" s="38"/>
      <c r="O5" s="38"/>
      <c r="P5" s="78" t="s">
        <v>125</v>
      </c>
      <c r="Q5" s="38"/>
      <c r="R5" s="37" t="s">
        <v>63</v>
      </c>
      <c r="S5" s="52">
        <f>'[1]Sunny 12.16'!Q118</f>
        <v>1.45</v>
      </c>
      <c r="T5" s="37" t="s">
        <v>64</v>
      </c>
      <c r="U5" s="101"/>
      <c r="V5" s="103"/>
      <c r="W5" s="103"/>
      <c r="X5" s="103"/>
      <c r="Y5" s="58">
        <v>8.5</v>
      </c>
      <c r="Z5" s="58">
        <v>8.5</v>
      </c>
      <c r="AA5" s="58">
        <v>13</v>
      </c>
      <c r="AB5" s="39">
        <v>8</v>
      </c>
      <c r="AC5" s="59">
        <v>1</v>
      </c>
      <c r="AD5" s="40">
        <f t="shared" si="0"/>
        <v>9.3924999999999998E-4</v>
      </c>
      <c r="AE5" s="39">
        <v>63</v>
      </c>
      <c r="AF5" s="41">
        <f t="shared" si="1"/>
        <v>67074.793718392335</v>
      </c>
      <c r="AG5" s="42">
        <v>2250</v>
      </c>
      <c r="AH5" s="43">
        <f t="shared" si="2"/>
        <v>3.3544642857142856E-2</v>
      </c>
      <c r="AI5" s="62" t="s">
        <v>78</v>
      </c>
      <c r="AJ5" s="61">
        <v>3.4000000000000002E-2</v>
      </c>
      <c r="AK5" s="44">
        <f t="shared" si="3"/>
        <v>0.23400000000000001</v>
      </c>
      <c r="AL5" s="43">
        <f t="shared" si="4"/>
        <v>0.33929999999999999</v>
      </c>
      <c r="AM5" s="43">
        <f t="shared" si="5"/>
        <v>1.8228446428571428</v>
      </c>
      <c r="AN5" s="45">
        <v>0</v>
      </c>
      <c r="AO5" s="53">
        <f t="shared" si="6"/>
        <v>0</v>
      </c>
      <c r="AP5" s="54">
        <v>0</v>
      </c>
      <c r="AQ5" s="43">
        <f t="shared" si="7"/>
        <v>0</v>
      </c>
      <c r="AR5" s="46">
        <v>0</v>
      </c>
      <c r="AS5" s="45">
        <v>0</v>
      </c>
      <c r="AT5" s="53">
        <f t="shared" si="8"/>
        <v>0</v>
      </c>
      <c r="AU5" s="43">
        <f t="shared" si="9"/>
        <v>0</v>
      </c>
      <c r="AV5" s="43">
        <f t="shared" si="10"/>
        <v>1.8228446428571428</v>
      </c>
      <c r="AW5" s="74">
        <f t="shared" si="11"/>
        <v>0.31213409703504047</v>
      </c>
      <c r="AX5" s="49">
        <v>2.65</v>
      </c>
      <c r="AY5" s="38"/>
      <c r="AZ5" s="38"/>
      <c r="BA5" s="47"/>
      <c r="BB5" s="32">
        <v>500</v>
      </c>
      <c r="BC5" s="43">
        <f t="shared" si="15"/>
        <v>911.42232142857142</v>
      </c>
      <c r="BD5" s="53">
        <f t="shared" si="16"/>
        <v>1325</v>
      </c>
      <c r="BE5" s="47"/>
      <c r="BF5" s="48" t="str">
        <f t="shared" si="14"/>
        <v/>
      </c>
      <c r="BG5" s="38"/>
      <c r="BH5" s="38"/>
      <c r="BI5" s="32" t="s">
        <v>65</v>
      </c>
      <c r="BJ5" s="33" t="s">
        <v>66</v>
      </c>
      <c r="BK5" s="33" t="s">
        <v>99</v>
      </c>
    </row>
    <row r="6" spans="1:63" ht="20" customHeight="1" x14ac:dyDescent="0.35">
      <c r="A6" s="51"/>
      <c r="B6" s="101"/>
      <c r="C6" s="32"/>
      <c r="D6" s="108"/>
      <c r="E6" s="32"/>
      <c r="F6" s="32" t="s">
        <v>62</v>
      </c>
      <c r="G6" s="66" t="s">
        <v>118</v>
      </c>
      <c r="H6" s="32" t="s">
        <v>79</v>
      </c>
      <c r="I6" s="32" t="s">
        <v>79</v>
      </c>
      <c r="J6" s="34" t="s">
        <v>119</v>
      </c>
      <c r="K6" s="101"/>
      <c r="L6" s="57" t="s">
        <v>126</v>
      </c>
      <c r="M6" s="71" t="s">
        <v>121</v>
      </c>
      <c r="N6" s="38"/>
      <c r="O6" s="38"/>
      <c r="P6" s="78" t="s">
        <v>127</v>
      </c>
      <c r="Q6" s="38"/>
      <c r="R6" s="37" t="s">
        <v>63</v>
      </c>
      <c r="S6" s="52">
        <f>'[1]Sunny 12.16'!Q119</f>
        <v>1.37</v>
      </c>
      <c r="T6" s="37" t="s">
        <v>64</v>
      </c>
      <c r="U6" s="101"/>
      <c r="V6" s="103"/>
      <c r="W6" s="103"/>
      <c r="X6" s="103"/>
      <c r="Y6" s="58">
        <v>12</v>
      </c>
      <c r="Z6" s="58">
        <v>8</v>
      </c>
      <c r="AA6" s="58">
        <v>13</v>
      </c>
      <c r="AB6" s="39">
        <v>8</v>
      </c>
      <c r="AC6" s="59">
        <v>1</v>
      </c>
      <c r="AD6" s="40">
        <f t="shared" si="0"/>
        <v>1.248E-3</v>
      </c>
      <c r="AE6" s="39">
        <v>63</v>
      </c>
      <c r="AF6" s="41">
        <f t="shared" si="1"/>
        <v>50480.769230769234</v>
      </c>
      <c r="AG6" s="42">
        <v>2250</v>
      </c>
      <c r="AH6" s="43">
        <f t="shared" si="2"/>
        <v>4.4571428571428567E-2</v>
      </c>
      <c r="AI6" s="62" t="s">
        <v>78</v>
      </c>
      <c r="AJ6" s="61">
        <v>3.4000000000000002E-2</v>
      </c>
      <c r="AK6" s="44">
        <f t="shared" si="3"/>
        <v>0.23400000000000001</v>
      </c>
      <c r="AL6" s="43">
        <f t="shared" si="4"/>
        <v>0.32058000000000003</v>
      </c>
      <c r="AM6" s="43">
        <f t="shared" si="5"/>
        <v>1.7351514285714287</v>
      </c>
      <c r="AN6" s="45">
        <v>0</v>
      </c>
      <c r="AO6" s="53">
        <f t="shared" si="6"/>
        <v>0</v>
      </c>
      <c r="AP6" s="54">
        <v>0</v>
      </c>
      <c r="AQ6" s="43">
        <f t="shared" si="7"/>
        <v>0</v>
      </c>
      <c r="AR6" s="46">
        <v>0</v>
      </c>
      <c r="AS6" s="45">
        <v>0</v>
      </c>
      <c r="AT6" s="53">
        <f t="shared" si="8"/>
        <v>0</v>
      </c>
      <c r="AU6" s="43">
        <f t="shared" si="9"/>
        <v>0</v>
      </c>
      <c r="AV6" s="43">
        <f t="shared" si="10"/>
        <v>1.7351514285714287</v>
      </c>
      <c r="AW6" s="74">
        <f t="shared" si="11"/>
        <v>0.30593942857142853</v>
      </c>
      <c r="AX6" s="49">
        <v>2.5</v>
      </c>
      <c r="AY6" s="38"/>
      <c r="AZ6" s="38"/>
      <c r="BA6" s="47"/>
      <c r="BB6" s="32">
        <v>500</v>
      </c>
      <c r="BC6" s="43">
        <f t="shared" si="15"/>
        <v>867.5757142857143</v>
      </c>
      <c r="BD6" s="53">
        <f t="shared" si="16"/>
        <v>1250</v>
      </c>
      <c r="BE6" s="47"/>
      <c r="BF6" s="48" t="str">
        <f t="shared" si="14"/>
        <v/>
      </c>
      <c r="BG6" s="38"/>
      <c r="BH6" s="38"/>
      <c r="BI6" s="32" t="s">
        <v>65</v>
      </c>
      <c r="BJ6" s="33" t="s">
        <v>66</v>
      </c>
      <c r="BK6" s="33" t="s">
        <v>99</v>
      </c>
    </row>
    <row r="7" spans="1:63" ht="20" customHeight="1" x14ac:dyDescent="0.35">
      <c r="A7" s="51"/>
      <c r="B7" s="101"/>
      <c r="C7" s="32"/>
      <c r="D7" s="108"/>
      <c r="E7" s="32"/>
      <c r="F7" s="32" t="s">
        <v>62</v>
      </c>
      <c r="G7" s="66" t="s">
        <v>118</v>
      </c>
      <c r="H7" s="32" t="s">
        <v>81</v>
      </c>
      <c r="I7" s="32" t="s">
        <v>81</v>
      </c>
      <c r="J7" s="34" t="s">
        <v>119</v>
      </c>
      <c r="K7" s="101"/>
      <c r="L7" s="57" t="s">
        <v>128</v>
      </c>
      <c r="M7" s="71" t="s">
        <v>121</v>
      </c>
      <c r="N7" s="38"/>
      <c r="O7" s="38"/>
      <c r="P7" s="78" t="s">
        <v>129</v>
      </c>
      <c r="Q7" s="38"/>
      <c r="R7" s="37" t="s">
        <v>63</v>
      </c>
      <c r="S7" s="52">
        <f>'[1]Sunny 12.16'!Q120</f>
        <v>1.37</v>
      </c>
      <c r="T7" s="37" t="s">
        <v>64</v>
      </c>
      <c r="U7" s="101"/>
      <c r="V7" s="103"/>
      <c r="W7" s="103"/>
      <c r="X7" s="103"/>
      <c r="Y7" s="58">
        <v>10.5</v>
      </c>
      <c r="Z7" s="58">
        <v>3.5</v>
      </c>
      <c r="AA7" s="58">
        <v>15</v>
      </c>
      <c r="AB7" s="39">
        <v>8</v>
      </c>
      <c r="AC7" s="59">
        <v>1</v>
      </c>
      <c r="AD7" s="40">
        <f t="shared" si="0"/>
        <v>5.5124999999999998E-4</v>
      </c>
      <c r="AE7" s="39">
        <v>63</v>
      </c>
      <c r="AF7" s="41">
        <f t="shared" si="1"/>
        <v>114285.71428571429</v>
      </c>
      <c r="AG7" s="42">
        <v>2250</v>
      </c>
      <c r="AH7" s="43">
        <f t="shared" si="2"/>
        <v>1.96875E-2</v>
      </c>
      <c r="AI7" s="62" t="s">
        <v>78</v>
      </c>
      <c r="AJ7" s="61">
        <v>3.4000000000000002E-2</v>
      </c>
      <c r="AK7" s="44">
        <f t="shared" si="3"/>
        <v>0.23400000000000001</v>
      </c>
      <c r="AL7" s="43">
        <f t="shared" si="4"/>
        <v>0.32058000000000003</v>
      </c>
      <c r="AM7" s="43">
        <f t="shared" si="5"/>
        <v>1.7102675000000003</v>
      </c>
      <c r="AN7" s="45">
        <v>0</v>
      </c>
      <c r="AO7" s="53">
        <f t="shared" si="6"/>
        <v>0</v>
      </c>
      <c r="AP7" s="54">
        <v>0</v>
      </c>
      <c r="AQ7" s="43">
        <f t="shared" si="7"/>
        <v>0</v>
      </c>
      <c r="AR7" s="46">
        <v>0</v>
      </c>
      <c r="AS7" s="45">
        <v>0</v>
      </c>
      <c r="AT7" s="53">
        <f t="shared" si="8"/>
        <v>0</v>
      </c>
      <c r="AU7" s="43">
        <f t="shared" si="9"/>
        <v>0</v>
      </c>
      <c r="AV7" s="43">
        <f t="shared" si="10"/>
        <v>1.7102675000000003</v>
      </c>
      <c r="AW7" s="74">
        <f t="shared" si="11"/>
        <v>0.31589299999999987</v>
      </c>
      <c r="AX7" s="49">
        <v>2.5</v>
      </c>
      <c r="AY7" s="38"/>
      <c r="AZ7" s="38"/>
      <c r="BA7" s="47"/>
      <c r="BB7" s="32">
        <v>500</v>
      </c>
      <c r="BC7" s="43">
        <f t="shared" si="15"/>
        <v>855.13375000000019</v>
      </c>
      <c r="BD7" s="53">
        <f t="shared" si="16"/>
        <v>1250</v>
      </c>
      <c r="BE7" s="47"/>
      <c r="BF7" s="48" t="str">
        <f t="shared" si="14"/>
        <v/>
      </c>
      <c r="BG7" s="38"/>
      <c r="BH7" s="38"/>
      <c r="BI7" s="32" t="s">
        <v>65</v>
      </c>
      <c r="BJ7" s="33" t="s">
        <v>66</v>
      </c>
      <c r="BK7" s="33" t="s">
        <v>99</v>
      </c>
    </row>
    <row r="8" spans="1:63" ht="20" customHeight="1" x14ac:dyDescent="0.35">
      <c r="A8" s="51"/>
      <c r="B8" s="101"/>
      <c r="C8" s="32"/>
      <c r="D8" s="108"/>
      <c r="E8" s="32"/>
      <c r="F8" s="32" t="s">
        <v>62</v>
      </c>
      <c r="G8" s="66" t="s">
        <v>118</v>
      </c>
      <c r="H8" s="32" t="s">
        <v>83</v>
      </c>
      <c r="I8" s="32" t="s">
        <v>83</v>
      </c>
      <c r="J8" s="34" t="s">
        <v>119</v>
      </c>
      <c r="K8" s="101"/>
      <c r="L8" s="57" t="s">
        <v>91</v>
      </c>
      <c r="M8" s="71" t="s">
        <v>121</v>
      </c>
      <c r="N8" s="38"/>
      <c r="O8" s="38"/>
      <c r="P8" s="78" t="s">
        <v>130</v>
      </c>
      <c r="Q8" s="38"/>
      <c r="R8" s="37" t="s">
        <v>63</v>
      </c>
      <c r="S8" s="52">
        <f>'[1]Sunny 12.16'!Q121</f>
        <v>2.57</v>
      </c>
      <c r="T8" s="37" t="s">
        <v>64</v>
      </c>
      <c r="U8" s="101"/>
      <c r="V8" s="103"/>
      <c r="W8" s="103"/>
      <c r="X8" s="103"/>
      <c r="Y8" s="58">
        <v>15</v>
      </c>
      <c r="Z8" s="58">
        <v>3.5</v>
      </c>
      <c r="AA8" s="58">
        <v>26</v>
      </c>
      <c r="AB8" s="39">
        <v>8</v>
      </c>
      <c r="AC8" s="59">
        <v>1</v>
      </c>
      <c r="AD8" s="40">
        <f t="shared" si="0"/>
        <v>1.3649999999999999E-3</v>
      </c>
      <c r="AE8" s="39">
        <v>63</v>
      </c>
      <c r="AF8" s="41">
        <f t="shared" si="1"/>
        <v>46153.846153846156</v>
      </c>
      <c r="AG8" s="42">
        <v>2250</v>
      </c>
      <c r="AH8" s="43">
        <f t="shared" si="2"/>
        <v>4.8749999999999995E-2</v>
      </c>
      <c r="AI8" s="62" t="s">
        <v>78</v>
      </c>
      <c r="AJ8" s="61">
        <v>3.4000000000000002E-2</v>
      </c>
      <c r="AK8" s="44">
        <f t="shared" si="3"/>
        <v>0.23400000000000001</v>
      </c>
      <c r="AL8" s="43">
        <f t="shared" si="4"/>
        <v>0.60138000000000003</v>
      </c>
      <c r="AM8" s="43">
        <f t="shared" si="5"/>
        <v>3.2201300000000002</v>
      </c>
      <c r="AN8" s="45">
        <v>0</v>
      </c>
      <c r="AO8" s="53">
        <f t="shared" si="6"/>
        <v>0</v>
      </c>
      <c r="AP8" s="54">
        <v>0</v>
      </c>
      <c r="AQ8" s="43">
        <f t="shared" si="7"/>
        <v>0</v>
      </c>
      <c r="AR8" s="46">
        <v>0</v>
      </c>
      <c r="AS8" s="45">
        <v>0</v>
      </c>
      <c r="AT8" s="53">
        <f t="shared" si="8"/>
        <v>0</v>
      </c>
      <c r="AU8" s="43">
        <f t="shared" si="9"/>
        <v>0</v>
      </c>
      <c r="AV8" s="43">
        <f t="shared" si="10"/>
        <v>3.2201300000000002</v>
      </c>
      <c r="AW8" s="74">
        <f t="shared" si="11"/>
        <v>0.28441555555555553</v>
      </c>
      <c r="AX8" s="49">
        <v>4.5</v>
      </c>
      <c r="AY8" s="38"/>
      <c r="AZ8" s="38"/>
      <c r="BA8" s="47"/>
      <c r="BB8" s="32">
        <v>500</v>
      </c>
      <c r="BC8" s="43">
        <f t="shared" si="15"/>
        <v>1610.0650000000001</v>
      </c>
      <c r="BD8" s="53">
        <f t="shared" si="16"/>
        <v>2250</v>
      </c>
      <c r="BE8" s="47"/>
      <c r="BF8" s="48" t="str">
        <f t="shared" si="14"/>
        <v/>
      </c>
      <c r="BG8" s="38"/>
      <c r="BH8" s="38"/>
      <c r="BI8" s="32" t="s">
        <v>65</v>
      </c>
      <c r="BJ8" s="33" t="s">
        <v>66</v>
      </c>
      <c r="BK8" s="33" t="s">
        <v>99</v>
      </c>
    </row>
    <row r="9" spans="1:63" ht="20" customHeight="1" x14ac:dyDescent="0.35">
      <c r="A9" s="51"/>
      <c r="B9" s="101"/>
      <c r="C9" s="32"/>
      <c r="D9" s="108"/>
      <c r="E9" s="32"/>
      <c r="F9" s="32" t="s">
        <v>62</v>
      </c>
      <c r="G9" s="66" t="s">
        <v>118</v>
      </c>
      <c r="H9" s="75" t="s">
        <v>82</v>
      </c>
      <c r="I9" s="32" t="s">
        <v>82</v>
      </c>
      <c r="J9" s="34" t="s">
        <v>119</v>
      </c>
      <c r="K9" s="101"/>
      <c r="L9" s="57" t="s">
        <v>131</v>
      </c>
      <c r="M9" s="71" t="s">
        <v>121</v>
      </c>
      <c r="N9" s="38"/>
      <c r="O9" s="38"/>
      <c r="P9" s="78" t="s">
        <v>132</v>
      </c>
      <c r="Q9" s="38"/>
      <c r="R9" s="37" t="s">
        <v>63</v>
      </c>
      <c r="S9" s="52">
        <f>'[1]Sunny 12.16'!Q122</f>
        <v>2.25</v>
      </c>
      <c r="T9" s="37" t="s">
        <v>64</v>
      </c>
      <c r="U9" s="101"/>
      <c r="V9" s="103"/>
      <c r="W9" s="103"/>
      <c r="X9" s="103"/>
      <c r="Y9" s="58">
        <v>11</v>
      </c>
      <c r="Z9" s="58">
        <v>11</v>
      </c>
      <c r="AA9" s="58">
        <v>13</v>
      </c>
      <c r="AB9" s="39">
        <v>8</v>
      </c>
      <c r="AC9" s="59">
        <v>1</v>
      </c>
      <c r="AD9" s="40">
        <f t="shared" si="0"/>
        <v>1.573E-3</v>
      </c>
      <c r="AE9" s="39">
        <v>63</v>
      </c>
      <c r="AF9" s="41">
        <f t="shared" si="1"/>
        <v>40050.858232676415</v>
      </c>
      <c r="AG9" s="42">
        <v>2250</v>
      </c>
      <c r="AH9" s="43">
        <f t="shared" si="2"/>
        <v>5.6178571428571425E-2</v>
      </c>
      <c r="AI9" s="62" t="s">
        <v>78</v>
      </c>
      <c r="AJ9" s="61">
        <v>3.4000000000000002E-2</v>
      </c>
      <c r="AK9" s="44">
        <f t="shared" si="3"/>
        <v>0.23400000000000001</v>
      </c>
      <c r="AL9" s="43">
        <f t="shared" si="4"/>
        <v>0.52650000000000008</v>
      </c>
      <c r="AM9" s="43">
        <f t="shared" si="5"/>
        <v>2.8326785714285716</v>
      </c>
      <c r="AN9" s="45">
        <v>0</v>
      </c>
      <c r="AO9" s="53">
        <f t="shared" si="6"/>
        <v>0</v>
      </c>
      <c r="AP9" s="54">
        <v>0</v>
      </c>
      <c r="AQ9" s="43">
        <f t="shared" si="7"/>
        <v>0</v>
      </c>
      <c r="AR9" s="46">
        <v>0</v>
      </c>
      <c r="AS9" s="45">
        <v>0</v>
      </c>
      <c r="AT9" s="53">
        <f t="shared" si="8"/>
        <v>0</v>
      </c>
      <c r="AU9" s="43">
        <f t="shared" si="9"/>
        <v>0</v>
      </c>
      <c r="AV9" s="43">
        <f t="shared" si="10"/>
        <v>2.8326785714285716</v>
      </c>
      <c r="AW9" s="74">
        <f t="shared" si="11"/>
        <v>0.34123754152823915</v>
      </c>
      <c r="AX9" s="49">
        <v>4.3</v>
      </c>
      <c r="AY9" s="38"/>
      <c r="AZ9" s="38"/>
      <c r="BA9" s="47"/>
      <c r="BB9" s="32">
        <v>500</v>
      </c>
      <c r="BC9" s="43">
        <f t="shared" si="15"/>
        <v>1416.3392857142858</v>
      </c>
      <c r="BD9" s="53">
        <f t="shared" si="16"/>
        <v>2150</v>
      </c>
      <c r="BE9" s="47"/>
      <c r="BF9" s="48" t="str">
        <f t="shared" si="14"/>
        <v/>
      </c>
      <c r="BG9" s="38"/>
      <c r="BH9" s="38"/>
      <c r="BI9" s="32" t="s">
        <v>65</v>
      </c>
      <c r="BJ9" s="33" t="s">
        <v>66</v>
      </c>
      <c r="BK9" s="33" t="s">
        <v>99</v>
      </c>
    </row>
    <row r="10" spans="1:63" ht="20" customHeight="1" x14ac:dyDescent="0.35">
      <c r="A10" s="51"/>
      <c r="B10" s="101"/>
      <c r="C10" s="32"/>
      <c r="D10" s="108"/>
      <c r="E10" s="32"/>
      <c r="F10" s="32" t="s">
        <v>68</v>
      </c>
      <c r="G10" s="66" t="s">
        <v>118</v>
      </c>
      <c r="H10" s="79" t="s">
        <v>133</v>
      </c>
      <c r="I10" s="32" t="s">
        <v>133</v>
      </c>
      <c r="J10" s="34" t="s">
        <v>119</v>
      </c>
      <c r="K10" s="101"/>
      <c r="L10" s="57" t="s">
        <v>134</v>
      </c>
      <c r="M10" s="71" t="s">
        <v>121</v>
      </c>
      <c r="N10" s="38"/>
      <c r="O10" s="38"/>
      <c r="P10" s="78" t="s">
        <v>135</v>
      </c>
      <c r="Q10" s="38"/>
      <c r="R10" s="37" t="s">
        <v>63</v>
      </c>
      <c r="S10" s="52">
        <f>'[1]Sunny 12.16'!Q123</f>
        <v>4</v>
      </c>
      <c r="T10" s="37" t="s">
        <v>64</v>
      </c>
      <c r="U10" s="101"/>
      <c r="V10" s="103"/>
      <c r="W10" s="103"/>
      <c r="X10" s="103"/>
      <c r="Y10" s="58">
        <v>15</v>
      </c>
      <c r="Z10" s="58">
        <v>15</v>
      </c>
      <c r="AA10" s="58">
        <v>36.5</v>
      </c>
      <c r="AB10" s="39">
        <v>8</v>
      </c>
      <c r="AC10" s="59">
        <v>1</v>
      </c>
      <c r="AD10" s="40">
        <f t="shared" si="0"/>
        <v>8.2124999999999993E-3</v>
      </c>
      <c r="AE10" s="39">
        <v>63</v>
      </c>
      <c r="AF10" s="41">
        <f t="shared" si="1"/>
        <v>7671.232876712329</v>
      </c>
      <c r="AG10" s="42">
        <v>2250</v>
      </c>
      <c r="AH10" s="43">
        <f t="shared" si="2"/>
        <v>0.29330357142857144</v>
      </c>
      <c r="AI10" s="62" t="s">
        <v>78</v>
      </c>
      <c r="AJ10" s="61">
        <v>3.4000000000000002E-2</v>
      </c>
      <c r="AK10" s="44">
        <f t="shared" si="3"/>
        <v>0.23400000000000001</v>
      </c>
      <c r="AL10" s="43">
        <f t="shared" si="4"/>
        <v>0.93600000000000005</v>
      </c>
      <c r="AM10" s="43">
        <f t="shared" si="5"/>
        <v>5.2293035714285718</v>
      </c>
      <c r="AN10" s="45">
        <v>0</v>
      </c>
      <c r="AO10" s="53">
        <f t="shared" si="6"/>
        <v>0</v>
      </c>
      <c r="AP10" s="54">
        <v>0</v>
      </c>
      <c r="AQ10" s="43">
        <f t="shared" si="7"/>
        <v>0</v>
      </c>
      <c r="AR10" s="46">
        <v>0</v>
      </c>
      <c r="AS10" s="45">
        <v>0</v>
      </c>
      <c r="AT10" s="53">
        <f t="shared" si="8"/>
        <v>0</v>
      </c>
      <c r="AU10" s="43">
        <f t="shared" si="9"/>
        <v>0</v>
      </c>
      <c r="AV10" s="43">
        <f t="shared" si="10"/>
        <v>5.2293035714285718</v>
      </c>
      <c r="AW10" s="74">
        <f t="shared" si="11"/>
        <v>0.30275952380952376</v>
      </c>
      <c r="AX10" s="49">
        <v>7.5</v>
      </c>
      <c r="AY10" s="38"/>
      <c r="AZ10" s="38"/>
      <c r="BA10" s="47"/>
      <c r="BB10" s="32">
        <v>500</v>
      </c>
      <c r="BC10" s="43">
        <f t="shared" si="15"/>
        <v>2614.6517857142858</v>
      </c>
      <c r="BD10" s="53">
        <f t="shared" si="16"/>
        <v>3750</v>
      </c>
      <c r="BE10" s="47"/>
      <c r="BF10" s="48" t="str">
        <f t="shared" si="14"/>
        <v/>
      </c>
      <c r="BG10" s="38"/>
      <c r="BH10" s="38"/>
      <c r="BI10" s="32" t="s">
        <v>65</v>
      </c>
      <c r="BJ10" s="33" t="s">
        <v>66</v>
      </c>
      <c r="BK10" s="33" t="s">
        <v>99</v>
      </c>
    </row>
    <row r="11" spans="1:63" ht="20" customHeight="1" x14ac:dyDescent="0.35">
      <c r="A11" s="51"/>
      <c r="B11" s="101"/>
      <c r="C11" s="32"/>
      <c r="D11" s="108"/>
      <c r="E11" s="32"/>
      <c r="F11" s="32" t="s">
        <v>69</v>
      </c>
      <c r="G11" s="66" t="s">
        <v>118</v>
      </c>
      <c r="H11" s="76" t="s">
        <v>94</v>
      </c>
      <c r="I11" s="32" t="s">
        <v>94</v>
      </c>
      <c r="J11" s="34" t="s">
        <v>119</v>
      </c>
      <c r="K11" s="101"/>
      <c r="L11" s="57" t="s">
        <v>95</v>
      </c>
      <c r="M11" s="71" t="s">
        <v>121</v>
      </c>
      <c r="N11" s="38"/>
      <c r="O11" s="38"/>
      <c r="P11" s="78" t="s">
        <v>136</v>
      </c>
      <c r="Q11" s="38"/>
      <c r="R11" s="37" t="s">
        <v>63</v>
      </c>
      <c r="S11" s="52">
        <f>'[1]Sunny 12.16'!Q124</f>
        <v>3.88</v>
      </c>
      <c r="T11" s="37" t="s">
        <v>64</v>
      </c>
      <c r="U11" s="101"/>
      <c r="V11" s="103"/>
      <c r="W11" s="103"/>
      <c r="X11" s="103"/>
      <c r="Y11" s="58">
        <v>11</v>
      </c>
      <c r="Z11" s="58">
        <v>11</v>
      </c>
      <c r="AA11" s="58">
        <v>40.5</v>
      </c>
      <c r="AB11" s="39">
        <v>8</v>
      </c>
      <c r="AC11" s="59">
        <v>1</v>
      </c>
      <c r="AD11" s="40">
        <f t="shared" si="0"/>
        <v>4.9005000000000003E-3</v>
      </c>
      <c r="AE11" s="39">
        <v>63</v>
      </c>
      <c r="AF11" s="41">
        <f t="shared" si="1"/>
        <v>12855.831037649219</v>
      </c>
      <c r="AG11" s="42">
        <v>2250</v>
      </c>
      <c r="AH11" s="43">
        <f t="shared" si="2"/>
        <v>0.17501785714285714</v>
      </c>
      <c r="AI11" s="62" t="s">
        <v>78</v>
      </c>
      <c r="AJ11" s="61">
        <v>3.4000000000000002E-2</v>
      </c>
      <c r="AK11" s="44">
        <f t="shared" si="3"/>
        <v>0.23400000000000001</v>
      </c>
      <c r="AL11" s="43">
        <f t="shared" si="4"/>
        <v>0.90792000000000006</v>
      </c>
      <c r="AM11" s="43">
        <f t="shared" si="5"/>
        <v>4.9629378571428573</v>
      </c>
      <c r="AN11" s="45">
        <v>0</v>
      </c>
      <c r="AO11" s="53">
        <f t="shared" si="6"/>
        <v>0</v>
      </c>
      <c r="AP11" s="54">
        <v>0</v>
      </c>
      <c r="AQ11" s="43">
        <f t="shared" si="7"/>
        <v>0</v>
      </c>
      <c r="AR11" s="46">
        <v>0</v>
      </c>
      <c r="AS11" s="45">
        <v>0</v>
      </c>
      <c r="AT11" s="53">
        <f t="shared" si="8"/>
        <v>0</v>
      </c>
      <c r="AU11" s="43">
        <f t="shared" si="9"/>
        <v>0</v>
      </c>
      <c r="AV11" s="43">
        <f t="shared" si="10"/>
        <v>4.9629378571428573</v>
      </c>
      <c r="AW11" s="74">
        <f t="shared" si="11"/>
        <v>0.2910088775510204</v>
      </c>
      <c r="AX11" s="49">
        <v>7</v>
      </c>
      <c r="AY11" s="38"/>
      <c r="AZ11" s="38"/>
      <c r="BA11" s="47"/>
      <c r="BB11" s="32">
        <v>500</v>
      </c>
      <c r="BC11" s="43">
        <f t="shared" si="15"/>
        <v>2481.4689285714285</v>
      </c>
      <c r="BD11" s="53">
        <f t="shared" si="16"/>
        <v>3500</v>
      </c>
      <c r="BE11" s="47"/>
      <c r="BF11" s="48" t="str">
        <f t="shared" si="14"/>
        <v/>
      </c>
      <c r="BG11" s="38"/>
      <c r="BH11" s="38"/>
      <c r="BI11" s="32" t="s">
        <v>65</v>
      </c>
      <c r="BJ11" s="33" t="s">
        <v>66</v>
      </c>
      <c r="BK11" s="33" t="s">
        <v>99</v>
      </c>
    </row>
    <row r="12" spans="1:63" ht="20" customHeight="1" x14ac:dyDescent="0.35">
      <c r="A12" s="51"/>
      <c r="B12" s="101"/>
      <c r="C12" s="32"/>
      <c r="D12" s="108"/>
      <c r="E12" s="32"/>
      <c r="F12" s="32" t="s">
        <v>70</v>
      </c>
      <c r="G12" s="66" t="s">
        <v>118</v>
      </c>
      <c r="H12" s="75" t="s">
        <v>92</v>
      </c>
      <c r="I12" s="32" t="s">
        <v>92</v>
      </c>
      <c r="J12" s="34" t="s">
        <v>119</v>
      </c>
      <c r="K12" s="101"/>
      <c r="L12" s="57" t="s">
        <v>137</v>
      </c>
      <c r="M12" s="71" t="s">
        <v>121</v>
      </c>
      <c r="N12" s="38"/>
      <c r="O12" s="38"/>
      <c r="P12" s="78" t="s">
        <v>138</v>
      </c>
      <c r="Q12" s="38"/>
      <c r="R12" s="37" t="s">
        <v>63</v>
      </c>
      <c r="S12" s="52">
        <f>'[1]Sunny 12.16'!Q125</f>
        <v>4.87</v>
      </c>
      <c r="T12" s="37" t="s">
        <v>64</v>
      </c>
      <c r="U12" s="101"/>
      <c r="V12" s="103"/>
      <c r="W12" s="103"/>
      <c r="X12" s="103"/>
      <c r="Y12" s="58">
        <v>22.5</v>
      </c>
      <c r="Z12" s="58">
        <v>18</v>
      </c>
      <c r="AA12" s="58">
        <v>31.5</v>
      </c>
      <c r="AB12" s="39">
        <v>8</v>
      </c>
      <c r="AC12" s="59">
        <v>1</v>
      </c>
      <c r="AD12" s="40">
        <f t="shared" si="0"/>
        <v>1.27575E-2</v>
      </c>
      <c r="AE12" s="39">
        <v>63</v>
      </c>
      <c r="AF12" s="41">
        <f t="shared" si="1"/>
        <v>4938.2716049382716</v>
      </c>
      <c r="AG12" s="42">
        <v>2250</v>
      </c>
      <c r="AH12" s="43">
        <f t="shared" si="2"/>
        <v>0.455625</v>
      </c>
      <c r="AI12" s="62" t="s">
        <v>78</v>
      </c>
      <c r="AJ12" s="61">
        <v>3.4000000000000002E-2</v>
      </c>
      <c r="AK12" s="44">
        <f t="shared" si="3"/>
        <v>0.23400000000000001</v>
      </c>
      <c r="AL12" s="43">
        <f t="shared" si="4"/>
        <v>1.13958</v>
      </c>
      <c r="AM12" s="43">
        <f t="shared" si="5"/>
        <v>6.465205000000001</v>
      </c>
      <c r="AN12" s="45">
        <v>0</v>
      </c>
      <c r="AO12" s="53">
        <f t="shared" si="6"/>
        <v>0</v>
      </c>
      <c r="AP12" s="54">
        <v>0</v>
      </c>
      <c r="AQ12" s="43">
        <f t="shared" si="7"/>
        <v>0</v>
      </c>
      <c r="AR12" s="46">
        <v>0</v>
      </c>
      <c r="AS12" s="45">
        <v>0</v>
      </c>
      <c r="AT12" s="53">
        <f t="shared" si="8"/>
        <v>0</v>
      </c>
      <c r="AU12" s="43">
        <f t="shared" si="9"/>
        <v>0</v>
      </c>
      <c r="AV12" s="43">
        <f t="shared" si="10"/>
        <v>6.465205000000001</v>
      </c>
      <c r="AW12" s="74">
        <f t="shared" si="11"/>
        <v>0.2816438888888888</v>
      </c>
      <c r="AX12" s="49">
        <v>9</v>
      </c>
      <c r="AY12" s="38"/>
      <c r="AZ12" s="38"/>
      <c r="BA12" s="47"/>
      <c r="BB12" s="32">
        <v>500</v>
      </c>
      <c r="BC12" s="43">
        <f t="shared" si="15"/>
        <v>3232.6025000000004</v>
      </c>
      <c r="BD12" s="53">
        <f t="shared" si="16"/>
        <v>4500</v>
      </c>
      <c r="BE12" s="47"/>
      <c r="BF12" s="48" t="str">
        <f t="shared" si="14"/>
        <v/>
      </c>
      <c r="BG12" s="38"/>
      <c r="BH12" s="38"/>
      <c r="BI12" s="32" t="s">
        <v>65</v>
      </c>
      <c r="BJ12" s="33" t="s">
        <v>66</v>
      </c>
      <c r="BK12" s="33" t="s">
        <v>99</v>
      </c>
    </row>
    <row r="13" spans="1:63" ht="20" customHeight="1" x14ac:dyDescent="0.35">
      <c r="A13" s="51"/>
      <c r="B13" s="101"/>
      <c r="C13" s="32"/>
      <c r="D13" s="108"/>
      <c r="E13" s="32"/>
      <c r="F13" s="32" t="s">
        <v>71</v>
      </c>
      <c r="G13" s="66" t="s">
        <v>118</v>
      </c>
      <c r="H13" s="75" t="s">
        <v>96</v>
      </c>
      <c r="I13" s="32" t="s">
        <v>96</v>
      </c>
      <c r="J13" s="34" t="s">
        <v>119</v>
      </c>
      <c r="K13" s="101"/>
      <c r="L13" s="57" t="s">
        <v>97</v>
      </c>
      <c r="M13" s="71" t="s">
        <v>121</v>
      </c>
      <c r="N13" s="38"/>
      <c r="O13" s="38"/>
      <c r="P13" s="78" t="s">
        <v>139</v>
      </c>
      <c r="Q13" s="38"/>
      <c r="R13" s="37" t="s">
        <v>63</v>
      </c>
      <c r="S13" s="52">
        <f>'[1]Sunny 12.16'!Q126</f>
        <v>3.77</v>
      </c>
      <c r="T13" s="37" t="s">
        <v>64</v>
      </c>
      <c r="U13" s="101"/>
      <c r="V13" s="103"/>
      <c r="W13" s="103"/>
      <c r="X13" s="103"/>
      <c r="Y13" s="58">
        <v>16</v>
      </c>
      <c r="Z13" s="58">
        <v>16</v>
      </c>
      <c r="AA13" s="58">
        <v>17</v>
      </c>
      <c r="AB13" s="39">
        <v>8</v>
      </c>
      <c r="AC13" s="59">
        <v>1</v>
      </c>
      <c r="AD13" s="40">
        <f t="shared" si="0"/>
        <v>4.352E-3</v>
      </c>
      <c r="AE13" s="39">
        <v>63</v>
      </c>
      <c r="AF13" s="41">
        <f t="shared" si="1"/>
        <v>14476.10294117647</v>
      </c>
      <c r="AG13" s="42">
        <v>2250</v>
      </c>
      <c r="AH13" s="43">
        <f t="shared" si="2"/>
        <v>0.15542857142857144</v>
      </c>
      <c r="AI13" s="62" t="s">
        <v>78</v>
      </c>
      <c r="AJ13" s="61">
        <v>3.4000000000000002E-2</v>
      </c>
      <c r="AK13" s="44">
        <f t="shared" si="3"/>
        <v>0.23400000000000001</v>
      </c>
      <c r="AL13" s="43">
        <f t="shared" si="4"/>
        <v>0.88218000000000008</v>
      </c>
      <c r="AM13" s="43">
        <f t="shared" si="5"/>
        <v>4.8076085714285712</v>
      </c>
      <c r="AN13" s="45">
        <v>0</v>
      </c>
      <c r="AO13" s="53">
        <f t="shared" si="6"/>
        <v>0</v>
      </c>
      <c r="AP13" s="54">
        <v>0</v>
      </c>
      <c r="AQ13" s="43">
        <f t="shared" si="7"/>
        <v>0</v>
      </c>
      <c r="AR13" s="46">
        <v>0</v>
      </c>
      <c r="AS13" s="45">
        <v>0</v>
      </c>
      <c r="AT13" s="53">
        <f t="shared" si="8"/>
        <v>0</v>
      </c>
      <c r="AU13" s="43">
        <f t="shared" si="9"/>
        <v>0</v>
      </c>
      <c r="AV13" s="43">
        <f t="shared" si="10"/>
        <v>4.8076085714285712</v>
      </c>
      <c r="AW13" s="74">
        <f t="shared" si="11"/>
        <v>0.35898552380952381</v>
      </c>
      <c r="AX13" s="49">
        <v>7.5</v>
      </c>
      <c r="AY13" s="38"/>
      <c r="AZ13" s="38"/>
      <c r="BA13" s="47"/>
      <c r="BB13" s="32">
        <v>500</v>
      </c>
      <c r="BC13" s="43">
        <f t="shared" si="15"/>
        <v>2403.8042857142855</v>
      </c>
      <c r="BD13" s="53">
        <f t="shared" si="16"/>
        <v>3750</v>
      </c>
      <c r="BE13" s="47"/>
      <c r="BF13" s="48" t="str">
        <f t="shared" si="14"/>
        <v/>
      </c>
      <c r="BG13" s="38"/>
      <c r="BH13" s="38"/>
      <c r="BI13" s="32" t="s">
        <v>65</v>
      </c>
      <c r="BJ13" s="33" t="s">
        <v>66</v>
      </c>
      <c r="BK13" s="33" t="s">
        <v>99</v>
      </c>
    </row>
    <row r="14" spans="1:63" ht="20" customHeight="1" x14ac:dyDescent="0.35">
      <c r="A14" s="51"/>
      <c r="B14" s="101"/>
      <c r="C14" s="32"/>
      <c r="D14" s="108"/>
      <c r="E14" s="32"/>
      <c r="F14" s="32" t="s">
        <v>72</v>
      </c>
      <c r="G14" s="66" t="s">
        <v>118</v>
      </c>
      <c r="H14" s="80" t="s">
        <v>101</v>
      </c>
      <c r="I14" s="32" t="s">
        <v>240</v>
      </c>
      <c r="J14" s="34" t="s">
        <v>119</v>
      </c>
      <c r="K14" s="101"/>
      <c r="L14" s="57" t="s">
        <v>140</v>
      </c>
      <c r="M14" s="71" t="s">
        <v>121</v>
      </c>
      <c r="N14" s="38"/>
      <c r="O14" s="38"/>
      <c r="P14" s="78" t="s">
        <v>141</v>
      </c>
      <c r="Q14" s="38"/>
      <c r="R14" s="37" t="s">
        <v>63</v>
      </c>
      <c r="S14" s="52">
        <f>'[1]Sunny 12.16'!Q127</f>
        <v>5.0999999999999996</v>
      </c>
      <c r="T14" s="37" t="s">
        <v>64</v>
      </c>
      <c r="U14" s="101"/>
      <c r="V14" s="103"/>
      <c r="W14" s="103"/>
      <c r="X14" s="103"/>
      <c r="Y14" s="58">
        <v>15.5</v>
      </c>
      <c r="Z14" s="58">
        <v>15.5</v>
      </c>
      <c r="AA14" s="58">
        <v>15.5</v>
      </c>
      <c r="AB14" s="39">
        <v>8</v>
      </c>
      <c r="AC14" s="59">
        <v>1</v>
      </c>
      <c r="AD14" s="40">
        <f t="shared" si="0"/>
        <v>3.7238750000000002E-3</v>
      </c>
      <c r="AE14" s="39">
        <v>63</v>
      </c>
      <c r="AF14" s="41">
        <f t="shared" si="1"/>
        <v>16917.861098989626</v>
      </c>
      <c r="AG14" s="42">
        <v>2250</v>
      </c>
      <c r="AH14" s="43">
        <f t="shared" si="2"/>
        <v>0.13299553571428574</v>
      </c>
      <c r="AI14" s="62" t="s">
        <v>78</v>
      </c>
      <c r="AJ14" s="61">
        <v>3.4000000000000002E-2</v>
      </c>
      <c r="AK14" s="44">
        <f t="shared" si="3"/>
        <v>0.23400000000000001</v>
      </c>
      <c r="AL14" s="43">
        <f t="shared" si="4"/>
        <v>1.1934</v>
      </c>
      <c r="AM14" s="43">
        <f t="shared" si="5"/>
        <v>6.4263955357142848</v>
      </c>
      <c r="AN14" s="45">
        <v>0</v>
      </c>
      <c r="AO14" s="53">
        <f t="shared" si="6"/>
        <v>0</v>
      </c>
      <c r="AP14" s="54">
        <v>0</v>
      </c>
      <c r="AQ14" s="43">
        <f t="shared" si="7"/>
        <v>0</v>
      </c>
      <c r="AR14" s="46">
        <v>0</v>
      </c>
      <c r="AS14" s="45">
        <v>0</v>
      </c>
      <c r="AT14" s="53">
        <f t="shared" si="8"/>
        <v>0</v>
      </c>
      <c r="AU14" s="43">
        <f t="shared" si="9"/>
        <v>0</v>
      </c>
      <c r="AV14" s="43">
        <f t="shared" si="10"/>
        <v>6.4263955357142848</v>
      </c>
      <c r="AW14" s="74">
        <f t="shared" si="11"/>
        <v>0.25706409991742374</v>
      </c>
      <c r="AX14" s="49">
        <v>8.65</v>
      </c>
      <c r="AY14" s="38"/>
      <c r="AZ14" s="38"/>
      <c r="BA14" s="47"/>
      <c r="BB14" s="32">
        <v>500</v>
      </c>
      <c r="BC14" s="43">
        <f t="shared" si="15"/>
        <v>3213.1977678571425</v>
      </c>
      <c r="BD14" s="53">
        <f t="shared" si="16"/>
        <v>4325</v>
      </c>
      <c r="BE14" s="47"/>
      <c r="BF14" s="48" t="str">
        <f t="shared" si="14"/>
        <v/>
      </c>
      <c r="BG14" s="38"/>
      <c r="BH14" s="38"/>
      <c r="BI14" s="32" t="s">
        <v>65</v>
      </c>
      <c r="BJ14" s="33" t="s">
        <v>66</v>
      </c>
      <c r="BK14" s="33" t="s">
        <v>99</v>
      </c>
    </row>
    <row r="15" spans="1:63" ht="20" customHeight="1" x14ac:dyDescent="0.35">
      <c r="A15" s="51"/>
      <c r="B15" s="101"/>
      <c r="C15" s="32"/>
      <c r="D15" s="108"/>
      <c r="E15" s="32"/>
      <c r="F15" s="32" t="s">
        <v>72</v>
      </c>
      <c r="G15" s="66" t="s">
        <v>118</v>
      </c>
      <c r="H15" s="32" t="s">
        <v>89</v>
      </c>
      <c r="I15" s="32" t="s">
        <v>89</v>
      </c>
      <c r="J15" s="34" t="s">
        <v>119</v>
      </c>
      <c r="K15" s="101"/>
      <c r="L15" s="57" t="s">
        <v>142</v>
      </c>
      <c r="M15" s="71" t="s">
        <v>121</v>
      </c>
      <c r="N15" s="38"/>
      <c r="O15" s="38"/>
      <c r="P15" s="78" t="s">
        <v>143</v>
      </c>
      <c r="Q15" s="38"/>
      <c r="R15" s="37" t="s">
        <v>63</v>
      </c>
      <c r="S15" s="52">
        <f>'[1]Sunny 12.16'!Q128</f>
        <v>6.35</v>
      </c>
      <c r="T15" s="37" t="s">
        <v>64</v>
      </c>
      <c r="U15" s="101"/>
      <c r="V15" s="103"/>
      <c r="W15" s="103"/>
      <c r="X15" s="103"/>
      <c r="Y15" s="58">
        <v>21</v>
      </c>
      <c r="Z15" s="58">
        <v>21</v>
      </c>
      <c r="AA15" s="58">
        <v>27.5</v>
      </c>
      <c r="AB15" s="39">
        <v>8</v>
      </c>
      <c r="AC15" s="59">
        <v>1</v>
      </c>
      <c r="AD15" s="40">
        <f t="shared" si="0"/>
        <v>1.2127499999999999E-2</v>
      </c>
      <c r="AE15" s="39">
        <v>63</v>
      </c>
      <c r="AF15" s="41">
        <f t="shared" si="1"/>
        <v>5194.8051948051952</v>
      </c>
      <c r="AG15" s="42">
        <v>2250</v>
      </c>
      <c r="AH15" s="43">
        <f t="shared" si="2"/>
        <v>0.43312499999999998</v>
      </c>
      <c r="AI15" s="62" t="s">
        <v>78</v>
      </c>
      <c r="AJ15" s="61">
        <v>3.4000000000000002E-2</v>
      </c>
      <c r="AK15" s="44">
        <f t="shared" si="3"/>
        <v>0.23400000000000001</v>
      </c>
      <c r="AL15" s="43">
        <f t="shared" si="4"/>
        <v>1.4859</v>
      </c>
      <c r="AM15" s="43">
        <f t="shared" si="5"/>
        <v>8.2690249999999992</v>
      </c>
      <c r="AN15" s="45">
        <v>0</v>
      </c>
      <c r="AO15" s="53">
        <f t="shared" si="6"/>
        <v>0</v>
      </c>
      <c r="AP15" s="54">
        <v>0</v>
      </c>
      <c r="AQ15" s="43">
        <f t="shared" si="7"/>
        <v>0</v>
      </c>
      <c r="AR15" s="46">
        <v>0</v>
      </c>
      <c r="AS15" s="45">
        <v>0</v>
      </c>
      <c r="AT15" s="53">
        <f t="shared" si="8"/>
        <v>0</v>
      </c>
      <c r="AU15" s="43">
        <f t="shared" si="9"/>
        <v>0</v>
      </c>
      <c r="AV15" s="43">
        <f t="shared" si="10"/>
        <v>8.2690249999999992</v>
      </c>
      <c r="AW15" s="67">
        <f t="shared" si="11"/>
        <v>0.31091458333333338</v>
      </c>
      <c r="AX15" s="52">
        <v>12</v>
      </c>
      <c r="AY15" s="38"/>
      <c r="AZ15" s="38"/>
      <c r="BA15" s="47"/>
      <c r="BB15" s="32">
        <v>500</v>
      </c>
      <c r="BC15" s="43">
        <f t="shared" si="15"/>
        <v>4134.5124999999998</v>
      </c>
      <c r="BD15" s="53">
        <f t="shared" si="16"/>
        <v>6000</v>
      </c>
      <c r="BE15" s="47"/>
      <c r="BF15" s="48" t="str">
        <f t="shared" si="14"/>
        <v/>
      </c>
      <c r="BG15" s="38"/>
      <c r="BH15" s="38"/>
      <c r="BI15" s="32" t="s">
        <v>65</v>
      </c>
      <c r="BJ15" s="33" t="s">
        <v>66</v>
      </c>
      <c r="BK15" s="33" t="s">
        <v>99</v>
      </c>
    </row>
    <row r="16" spans="1:63" ht="20" customHeight="1" x14ac:dyDescent="0.35">
      <c r="A16" s="51"/>
      <c r="B16" s="104"/>
      <c r="C16" s="81"/>
      <c r="D16" s="105" t="s">
        <v>73</v>
      </c>
      <c r="E16" s="81" t="s">
        <v>67</v>
      </c>
      <c r="F16" s="32" t="s">
        <v>70</v>
      </c>
      <c r="G16" s="55" t="s">
        <v>144</v>
      </c>
      <c r="H16" s="68" t="s">
        <v>145</v>
      </c>
      <c r="I16" s="68" t="s">
        <v>241</v>
      </c>
      <c r="J16" s="82" t="s">
        <v>146</v>
      </c>
      <c r="K16" s="105" t="s">
        <v>146</v>
      </c>
      <c r="L16" s="83" t="s">
        <v>147</v>
      </c>
      <c r="M16" s="36" t="s">
        <v>148</v>
      </c>
      <c r="N16" s="38"/>
      <c r="O16" s="38"/>
      <c r="P16" s="50" t="s">
        <v>149</v>
      </c>
      <c r="Q16" s="38"/>
      <c r="R16" s="37" t="s">
        <v>63</v>
      </c>
      <c r="S16" s="52">
        <f>'[1]Sunny 12.16'!Q130</f>
        <v>2.15</v>
      </c>
      <c r="T16" s="37" t="s">
        <v>64</v>
      </c>
      <c r="U16" s="106" t="s">
        <v>150</v>
      </c>
      <c r="V16" s="107">
        <v>45</v>
      </c>
      <c r="W16" s="107">
        <v>41.5</v>
      </c>
      <c r="X16" s="107">
        <v>29.5</v>
      </c>
      <c r="Y16" s="84">
        <v>14.5</v>
      </c>
      <c r="Z16" s="84">
        <v>12</v>
      </c>
      <c r="AA16" s="84">
        <v>18.5</v>
      </c>
      <c r="AB16" s="39">
        <v>8</v>
      </c>
      <c r="AC16" s="85">
        <v>2</v>
      </c>
      <c r="AD16" s="40">
        <f t="shared" si="0"/>
        <v>3.2190000000000001E-3</v>
      </c>
      <c r="AE16" s="39">
        <v>63</v>
      </c>
      <c r="AF16" s="41">
        <f t="shared" si="1"/>
        <v>39142.590866728795</v>
      </c>
      <c r="AG16" s="42">
        <v>2250</v>
      </c>
      <c r="AH16" s="43">
        <f t="shared" si="2"/>
        <v>5.7482142857142864E-2</v>
      </c>
      <c r="AI16" s="60" t="s">
        <v>75</v>
      </c>
      <c r="AJ16" s="61">
        <v>1.7999999999999999E-2</v>
      </c>
      <c r="AK16" s="44">
        <f t="shared" si="3"/>
        <v>0.218</v>
      </c>
      <c r="AL16" s="43">
        <f t="shared" si="4"/>
        <v>0.46870000000000001</v>
      </c>
      <c r="AM16" s="43">
        <f t="shared" si="5"/>
        <v>2.6761821428571428</v>
      </c>
      <c r="AN16" s="45">
        <v>0</v>
      </c>
      <c r="AO16" s="53">
        <f t="shared" si="6"/>
        <v>0</v>
      </c>
      <c r="AP16" s="54">
        <v>0.05</v>
      </c>
      <c r="AQ16" s="43">
        <f t="shared" si="7"/>
        <v>0.22500000000000001</v>
      </c>
      <c r="AR16" s="46">
        <v>0</v>
      </c>
      <c r="AS16" s="45">
        <v>0</v>
      </c>
      <c r="AT16" s="53">
        <f t="shared" si="8"/>
        <v>0</v>
      </c>
      <c r="AU16" s="43">
        <f t="shared" si="9"/>
        <v>0.22500000000000001</v>
      </c>
      <c r="AV16" s="43">
        <f t="shared" si="10"/>
        <v>2.9011821428571429</v>
      </c>
      <c r="AW16" s="74">
        <f t="shared" si="11"/>
        <v>0.35529285714285713</v>
      </c>
      <c r="AX16" s="52">
        <v>4.5</v>
      </c>
      <c r="AY16" s="38"/>
      <c r="AZ16" s="38"/>
      <c r="BA16" s="47"/>
      <c r="BB16" s="81">
        <v>1000</v>
      </c>
      <c r="BC16" s="43">
        <f t="shared" ref="BC16:BC26" si="17">IF(ISERROR(AV16*BB16),"",AV16*BB16)</f>
        <v>2901.1821428571429</v>
      </c>
      <c r="BD16" s="53">
        <f t="shared" ref="BD16:BD26" si="18">IF(ISERROR(AX16*BB16),"",AX16*BB16)</f>
        <v>4500</v>
      </c>
      <c r="BE16" s="47"/>
      <c r="BF16" s="48">
        <v>27.55</v>
      </c>
      <c r="BG16" s="38"/>
      <c r="BH16" s="38"/>
      <c r="BI16" s="32" t="s">
        <v>65</v>
      </c>
      <c r="BJ16" s="32" t="s">
        <v>66</v>
      </c>
      <c r="BK16" s="86" t="s">
        <v>151</v>
      </c>
    </row>
    <row r="17" spans="1:63" ht="20" customHeight="1" x14ac:dyDescent="0.35">
      <c r="A17" s="51"/>
      <c r="B17" s="104"/>
      <c r="C17" s="81"/>
      <c r="D17" s="105"/>
      <c r="E17" s="81" t="s">
        <v>67</v>
      </c>
      <c r="F17" s="32" t="s">
        <v>70</v>
      </c>
      <c r="G17" s="55" t="s">
        <v>144</v>
      </c>
      <c r="H17" s="68" t="s">
        <v>77</v>
      </c>
      <c r="I17" s="68" t="s">
        <v>77</v>
      </c>
      <c r="J17" s="82" t="s">
        <v>146</v>
      </c>
      <c r="K17" s="105"/>
      <c r="L17" s="83" t="s">
        <v>152</v>
      </c>
      <c r="M17" s="36" t="s">
        <v>148</v>
      </c>
      <c r="N17" s="38"/>
      <c r="O17" s="38"/>
      <c r="P17" s="50" t="s">
        <v>153</v>
      </c>
      <c r="Q17" s="38"/>
      <c r="R17" s="37" t="s">
        <v>63</v>
      </c>
      <c r="S17" s="64">
        <f>'[1]Sunny 12.16'!Q131</f>
        <v>1.75</v>
      </c>
      <c r="T17" s="37" t="s">
        <v>64</v>
      </c>
      <c r="U17" s="106"/>
      <c r="V17" s="107"/>
      <c r="W17" s="107"/>
      <c r="X17" s="107"/>
      <c r="Y17" s="84">
        <v>12.9</v>
      </c>
      <c r="Z17" s="81">
        <v>7.5</v>
      </c>
      <c r="AA17" s="81">
        <v>12.3</v>
      </c>
      <c r="AB17" s="39">
        <v>8</v>
      </c>
      <c r="AC17" s="85">
        <v>1</v>
      </c>
      <c r="AD17" s="40">
        <f t="shared" si="0"/>
        <v>1.1900250000000002E-3</v>
      </c>
      <c r="AE17" s="39">
        <v>63</v>
      </c>
      <c r="AF17" s="41">
        <f t="shared" si="1"/>
        <v>52940.064284363769</v>
      </c>
      <c r="AG17" s="42">
        <v>2250</v>
      </c>
      <c r="AH17" s="43">
        <f t="shared" si="2"/>
        <v>4.2500892857142862E-2</v>
      </c>
      <c r="AI17" s="62" t="s">
        <v>78</v>
      </c>
      <c r="AJ17" s="61">
        <v>3.4000000000000002E-2</v>
      </c>
      <c r="AK17" s="44">
        <f t="shared" si="3"/>
        <v>0.23400000000000001</v>
      </c>
      <c r="AL17" s="43">
        <f t="shared" si="4"/>
        <v>0.40950000000000003</v>
      </c>
      <c r="AM17" s="43">
        <f t="shared" si="5"/>
        <v>2.2020008928571428</v>
      </c>
      <c r="AN17" s="45">
        <v>0</v>
      </c>
      <c r="AO17" s="53">
        <f t="shared" si="6"/>
        <v>0</v>
      </c>
      <c r="AP17" s="54">
        <v>0.05</v>
      </c>
      <c r="AQ17" s="43">
        <f t="shared" si="7"/>
        <v>0.1575</v>
      </c>
      <c r="AR17" s="46">
        <v>0</v>
      </c>
      <c r="AS17" s="45">
        <v>0</v>
      </c>
      <c r="AT17" s="53">
        <f t="shared" si="8"/>
        <v>0</v>
      </c>
      <c r="AU17" s="43">
        <f t="shared" si="9"/>
        <v>0.1575</v>
      </c>
      <c r="AV17" s="43">
        <f t="shared" si="10"/>
        <v>2.359500892857143</v>
      </c>
      <c r="AW17" s="74">
        <f t="shared" si="11"/>
        <v>0.25095209750566888</v>
      </c>
      <c r="AX17" s="64">
        <v>3.15</v>
      </c>
      <c r="AY17" s="38"/>
      <c r="AZ17" s="38"/>
      <c r="BA17" s="47"/>
      <c r="BB17" s="81">
        <v>500</v>
      </c>
      <c r="BC17" s="43">
        <f t="shared" si="17"/>
        <v>1179.7504464285714</v>
      </c>
      <c r="BD17" s="53">
        <f t="shared" si="18"/>
        <v>1575</v>
      </c>
      <c r="BE17" s="47"/>
      <c r="BF17" s="48" t="str">
        <f t="shared" si="14"/>
        <v/>
      </c>
      <c r="BG17" s="38"/>
      <c r="BH17" s="38"/>
      <c r="BI17" s="32" t="s">
        <v>65</v>
      </c>
      <c r="BJ17" s="32" t="s">
        <v>66</v>
      </c>
      <c r="BK17" s="86" t="s">
        <v>151</v>
      </c>
    </row>
    <row r="18" spans="1:63" ht="20" customHeight="1" x14ac:dyDescent="0.35">
      <c r="A18" s="51"/>
      <c r="B18" s="104"/>
      <c r="C18" s="81"/>
      <c r="D18" s="105"/>
      <c r="E18" s="81" t="s">
        <v>67</v>
      </c>
      <c r="F18" s="32" t="s">
        <v>70</v>
      </c>
      <c r="G18" s="55" t="s">
        <v>144</v>
      </c>
      <c r="H18" s="68" t="s">
        <v>79</v>
      </c>
      <c r="I18" s="68" t="s">
        <v>79</v>
      </c>
      <c r="J18" s="82" t="s">
        <v>146</v>
      </c>
      <c r="K18" s="105"/>
      <c r="L18" s="83" t="s">
        <v>154</v>
      </c>
      <c r="M18" s="36" t="s">
        <v>148</v>
      </c>
      <c r="N18" s="38"/>
      <c r="O18" s="38"/>
      <c r="P18" s="50" t="s">
        <v>155</v>
      </c>
      <c r="Q18" s="38"/>
      <c r="R18" s="37" t="s">
        <v>63</v>
      </c>
      <c r="S18" s="64">
        <f>'[1]Sunny 12.16'!Q132</f>
        <v>1.7</v>
      </c>
      <c r="T18" s="37" t="s">
        <v>64</v>
      </c>
      <c r="U18" s="106"/>
      <c r="V18" s="107"/>
      <c r="W18" s="107"/>
      <c r="X18" s="107"/>
      <c r="Y18" s="84">
        <v>8.8000000000000007</v>
      </c>
      <c r="Z18" s="81">
        <v>8.8000000000000007</v>
      </c>
      <c r="AA18" s="81">
        <v>12</v>
      </c>
      <c r="AB18" s="39">
        <v>8</v>
      </c>
      <c r="AC18" s="85">
        <v>1</v>
      </c>
      <c r="AD18" s="40">
        <f t="shared" si="0"/>
        <v>9.2928000000000021E-4</v>
      </c>
      <c r="AE18" s="39">
        <v>63</v>
      </c>
      <c r="AF18" s="41">
        <f t="shared" si="1"/>
        <v>67794.421487603293</v>
      </c>
      <c r="AG18" s="42">
        <v>2250</v>
      </c>
      <c r="AH18" s="43">
        <f t="shared" si="2"/>
        <v>3.3188571428571435E-2</v>
      </c>
      <c r="AI18" s="62" t="s">
        <v>78</v>
      </c>
      <c r="AJ18" s="61">
        <v>3.4000000000000002E-2</v>
      </c>
      <c r="AK18" s="44">
        <f t="shared" si="3"/>
        <v>0.23400000000000001</v>
      </c>
      <c r="AL18" s="43">
        <f t="shared" si="4"/>
        <v>0.39779999999999999</v>
      </c>
      <c r="AM18" s="43">
        <f t="shared" ref="AM18:AM55" si="19">IF(ISERROR(S18+AH18+AL18),"",S18+AH18+AL18)</f>
        <v>2.1309885714285715</v>
      </c>
      <c r="AN18" s="45">
        <v>0</v>
      </c>
      <c r="AO18" s="53">
        <f t="shared" ref="AO18:AO55" si="20">IF(ISERROR(AX18*AN18),"",AX18*AN18)</f>
        <v>0</v>
      </c>
      <c r="AP18" s="54">
        <v>0.05</v>
      </c>
      <c r="AQ18" s="43">
        <f t="shared" ref="AQ18:AQ55" si="21">IF(ISERROR(AX18*AP18),"",AX18*AP18)</f>
        <v>0.14750000000000002</v>
      </c>
      <c r="AR18" s="46">
        <v>0</v>
      </c>
      <c r="AS18" s="45">
        <v>0</v>
      </c>
      <c r="AT18" s="53">
        <f t="shared" ref="AT18:AT55" si="22">IF(ISERROR(AX18*AS18),"",AX18*AS18)</f>
        <v>0</v>
      </c>
      <c r="AU18" s="43">
        <f t="shared" ref="AU18:AU55" si="23">IF(ISERROR(AO18+AQ18+AT18),"",AO18+AQ18+AT18)</f>
        <v>0.14750000000000002</v>
      </c>
      <c r="AV18" s="43">
        <f t="shared" ref="AV18:AV55" si="24">IF(ISERROR(AM18+AU18),"",AM18+AU18)</f>
        <v>2.2784885714285714</v>
      </c>
      <c r="AW18" s="74">
        <f t="shared" si="11"/>
        <v>0.22763099273607754</v>
      </c>
      <c r="AX18" s="64">
        <v>2.95</v>
      </c>
      <c r="AY18" s="38"/>
      <c r="AZ18" s="38"/>
      <c r="BA18" s="47"/>
      <c r="BB18" s="81">
        <v>500</v>
      </c>
      <c r="BC18" s="43">
        <f t="shared" si="17"/>
        <v>1139.2442857142858</v>
      </c>
      <c r="BD18" s="53">
        <f t="shared" si="18"/>
        <v>1475</v>
      </c>
      <c r="BE18" s="47"/>
      <c r="BF18" s="48" t="str">
        <f t="shared" si="14"/>
        <v/>
      </c>
      <c r="BG18" s="38"/>
      <c r="BH18" s="38"/>
      <c r="BI18" s="32" t="s">
        <v>65</v>
      </c>
      <c r="BJ18" s="32" t="s">
        <v>66</v>
      </c>
      <c r="BK18" s="86" t="s">
        <v>151</v>
      </c>
    </row>
    <row r="19" spans="1:63" ht="20" customHeight="1" x14ac:dyDescent="0.35">
      <c r="A19" s="51"/>
      <c r="B19" s="104"/>
      <c r="C19" s="81"/>
      <c r="D19" s="105"/>
      <c r="E19" s="81" t="s">
        <v>67</v>
      </c>
      <c r="F19" s="32" t="s">
        <v>70</v>
      </c>
      <c r="G19" s="55" t="s">
        <v>144</v>
      </c>
      <c r="H19" s="68" t="s">
        <v>81</v>
      </c>
      <c r="I19" s="68" t="s">
        <v>81</v>
      </c>
      <c r="J19" s="82" t="s">
        <v>146</v>
      </c>
      <c r="K19" s="105"/>
      <c r="L19" s="83" t="s">
        <v>156</v>
      </c>
      <c r="M19" s="36" t="s">
        <v>148</v>
      </c>
      <c r="N19" s="38"/>
      <c r="O19" s="38"/>
      <c r="P19" s="50" t="s">
        <v>157</v>
      </c>
      <c r="Q19" s="38"/>
      <c r="R19" s="37" t="s">
        <v>63</v>
      </c>
      <c r="S19" s="64">
        <f>'[1]Sunny 12.16'!Q133</f>
        <v>1.65</v>
      </c>
      <c r="T19" s="37" t="s">
        <v>64</v>
      </c>
      <c r="U19" s="106"/>
      <c r="V19" s="107"/>
      <c r="W19" s="107"/>
      <c r="X19" s="107"/>
      <c r="Y19" s="84">
        <v>11.5</v>
      </c>
      <c r="Z19" s="81">
        <v>4</v>
      </c>
      <c r="AA19" s="81">
        <v>15.5</v>
      </c>
      <c r="AB19" s="39">
        <v>8</v>
      </c>
      <c r="AC19" s="85">
        <v>1</v>
      </c>
      <c r="AD19" s="40">
        <f t="shared" ref="AD19:AD55" si="25">IF(Y19="","",Y19*Z19*AA19/1000000)</f>
        <v>7.1299999999999998E-4</v>
      </c>
      <c r="AE19" s="39">
        <v>63</v>
      </c>
      <c r="AF19" s="41">
        <f t="shared" ref="AF19:AF55" si="26">IF(AC19="","",AE19/AD19*AC19)</f>
        <v>88359.046283309959</v>
      </c>
      <c r="AG19" s="42">
        <v>2250</v>
      </c>
      <c r="AH19" s="43">
        <f t="shared" ref="AH19:AH55" si="27">IF(ISERROR(AG19/AF19),"",AG19/AF19)</f>
        <v>2.5464285714285714E-2</v>
      </c>
      <c r="AI19" s="62" t="s">
        <v>78</v>
      </c>
      <c r="AJ19" s="61">
        <v>3.4000000000000002E-2</v>
      </c>
      <c r="AK19" s="44">
        <f t="shared" ref="AK19:AK55" si="28">AJ19+20%</f>
        <v>0.23400000000000001</v>
      </c>
      <c r="AL19" s="43">
        <f t="shared" ref="AL19:AL55" si="29">IF(ISERROR(S19*AK19),"",S19*AK19)</f>
        <v>0.3861</v>
      </c>
      <c r="AM19" s="43">
        <f t="shared" si="19"/>
        <v>2.0615642857142857</v>
      </c>
      <c r="AN19" s="45">
        <v>0</v>
      </c>
      <c r="AO19" s="53">
        <f t="shared" si="20"/>
        <v>0</v>
      </c>
      <c r="AP19" s="54">
        <v>0.05</v>
      </c>
      <c r="AQ19" s="43">
        <f t="shared" si="21"/>
        <v>0.14750000000000002</v>
      </c>
      <c r="AR19" s="46">
        <v>0</v>
      </c>
      <c r="AS19" s="45">
        <v>0</v>
      </c>
      <c r="AT19" s="53">
        <f t="shared" si="22"/>
        <v>0</v>
      </c>
      <c r="AU19" s="43">
        <f t="shared" si="23"/>
        <v>0.14750000000000002</v>
      </c>
      <c r="AV19" s="43">
        <f t="shared" si="24"/>
        <v>2.2090642857142857</v>
      </c>
      <c r="AW19" s="74">
        <f t="shared" si="11"/>
        <v>0.25116464891041168</v>
      </c>
      <c r="AX19" s="64">
        <v>2.95</v>
      </c>
      <c r="AY19" s="38"/>
      <c r="AZ19" s="38"/>
      <c r="BA19" s="47"/>
      <c r="BB19" s="81">
        <v>500</v>
      </c>
      <c r="BC19" s="43">
        <f t="shared" si="17"/>
        <v>1104.5321428571428</v>
      </c>
      <c r="BD19" s="53">
        <f t="shared" si="18"/>
        <v>1475</v>
      </c>
      <c r="BE19" s="47"/>
      <c r="BF19" s="48" t="str">
        <f t="shared" si="14"/>
        <v/>
      </c>
      <c r="BG19" s="38"/>
      <c r="BH19" s="38"/>
      <c r="BI19" s="32" t="s">
        <v>65</v>
      </c>
      <c r="BJ19" s="32" t="s">
        <v>66</v>
      </c>
      <c r="BK19" s="86" t="s">
        <v>151</v>
      </c>
    </row>
    <row r="20" spans="1:63" ht="20" customHeight="1" x14ac:dyDescent="0.35">
      <c r="A20" s="51"/>
      <c r="B20" s="104"/>
      <c r="C20" s="81"/>
      <c r="D20" s="105"/>
      <c r="E20" s="81" t="s">
        <v>67</v>
      </c>
      <c r="F20" s="32" t="s">
        <v>70</v>
      </c>
      <c r="G20" s="55" t="s">
        <v>144</v>
      </c>
      <c r="H20" s="68" t="s">
        <v>83</v>
      </c>
      <c r="I20" s="68" t="s">
        <v>83</v>
      </c>
      <c r="J20" s="82" t="s">
        <v>146</v>
      </c>
      <c r="K20" s="105"/>
      <c r="L20" s="87" t="s">
        <v>91</v>
      </c>
      <c r="M20" s="36" t="s">
        <v>148</v>
      </c>
      <c r="N20" s="38"/>
      <c r="O20" s="38"/>
      <c r="P20" s="50" t="s">
        <v>158</v>
      </c>
      <c r="Q20" s="38"/>
      <c r="R20" s="37" t="s">
        <v>63</v>
      </c>
      <c r="S20" s="64">
        <f>'[1]Sunny 12.16'!Q134</f>
        <v>2.88</v>
      </c>
      <c r="T20" s="37" t="s">
        <v>64</v>
      </c>
      <c r="U20" s="106"/>
      <c r="V20" s="107"/>
      <c r="W20" s="107"/>
      <c r="X20" s="107"/>
      <c r="Y20" s="84">
        <v>25.5</v>
      </c>
      <c r="Z20" s="81">
        <v>4</v>
      </c>
      <c r="AA20" s="81">
        <v>15</v>
      </c>
      <c r="AB20" s="39">
        <v>8</v>
      </c>
      <c r="AC20" s="85">
        <v>1</v>
      </c>
      <c r="AD20" s="40">
        <f t="shared" si="25"/>
        <v>1.5299999999999999E-3</v>
      </c>
      <c r="AE20" s="39">
        <v>63</v>
      </c>
      <c r="AF20" s="41">
        <f t="shared" si="26"/>
        <v>41176.470588235294</v>
      </c>
      <c r="AG20" s="42">
        <v>2250</v>
      </c>
      <c r="AH20" s="43">
        <f t="shared" si="27"/>
        <v>5.4642857142857146E-2</v>
      </c>
      <c r="AI20" s="62" t="s">
        <v>78</v>
      </c>
      <c r="AJ20" s="61">
        <v>3.4000000000000002E-2</v>
      </c>
      <c r="AK20" s="44">
        <f t="shared" si="28"/>
        <v>0.23400000000000001</v>
      </c>
      <c r="AL20" s="43">
        <f t="shared" si="29"/>
        <v>0.67391999999999996</v>
      </c>
      <c r="AM20" s="43">
        <f t="shared" si="19"/>
        <v>3.6085628571428567</v>
      </c>
      <c r="AN20" s="45">
        <v>0</v>
      </c>
      <c r="AO20" s="53">
        <f t="shared" si="20"/>
        <v>0</v>
      </c>
      <c r="AP20" s="54">
        <v>0.05</v>
      </c>
      <c r="AQ20" s="43">
        <f t="shared" si="21"/>
        <v>0.26250000000000001</v>
      </c>
      <c r="AR20" s="46">
        <v>0</v>
      </c>
      <c r="AS20" s="45">
        <v>0</v>
      </c>
      <c r="AT20" s="53">
        <f t="shared" si="22"/>
        <v>0</v>
      </c>
      <c r="AU20" s="43">
        <f t="shared" si="23"/>
        <v>0.26250000000000001</v>
      </c>
      <c r="AV20" s="43">
        <f t="shared" si="24"/>
        <v>3.8710628571428569</v>
      </c>
      <c r="AW20" s="74">
        <f t="shared" si="11"/>
        <v>0.26265469387755108</v>
      </c>
      <c r="AX20" s="64">
        <v>5.25</v>
      </c>
      <c r="AY20" s="38"/>
      <c r="AZ20" s="38"/>
      <c r="BA20" s="47"/>
      <c r="BB20" s="81">
        <v>500</v>
      </c>
      <c r="BC20" s="43">
        <f t="shared" si="17"/>
        <v>1935.5314285714285</v>
      </c>
      <c r="BD20" s="53">
        <f t="shared" si="18"/>
        <v>2625</v>
      </c>
      <c r="BE20" s="47"/>
      <c r="BF20" s="48" t="str">
        <f t="shared" si="14"/>
        <v/>
      </c>
      <c r="BG20" s="38"/>
      <c r="BH20" s="38"/>
      <c r="BI20" s="32" t="s">
        <v>65</v>
      </c>
      <c r="BJ20" s="32" t="s">
        <v>66</v>
      </c>
      <c r="BK20" s="86" t="s">
        <v>151</v>
      </c>
    </row>
    <row r="21" spans="1:63" ht="20" customHeight="1" x14ac:dyDescent="0.35">
      <c r="A21" s="51"/>
      <c r="B21" s="104"/>
      <c r="C21" s="32"/>
      <c r="D21" s="105"/>
      <c r="E21" s="32" t="s">
        <v>67</v>
      </c>
      <c r="F21" s="32" t="s">
        <v>70</v>
      </c>
      <c r="G21" s="55" t="s">
        <v>144</v>
      </c>
      <c r="H21" s="88" t="s">
        <v>159</v>
      </c>
      <c r="I21" s="89" t="s">
        <v>159</v>
      </c>
      <c r="J21" s="82" t="s">
        <v>146</v>
      </c>
      <c r="K21" s="105"/>
      <c r="L21" s="33" t="s">
        <v>160</v>
      </c>
      <c r="M21" s="36" t="s">
        <v>148</v>
      </c>
      <c r="N21" s="38"/>
      <c r="O21" s="38"/>
      <c r="P21" s="50" t="s">
        <v>161</v>
      </c>
      <c r="Q21" s="38"/>
      <c r="R21" s="37" t="s">
        <v>63</v>
      </c>
      <c r="S21" s="52">
        <f>'[1]Sunny 12.16'!Q135</f>
        <v>2.21</v>
      </c>
      <c r="T21" s="37" t="s">
        <v>64</v>
      </c>
      <c r="U21" s="106"/>
      <c r="V21" s="107"/>
      <c r="W21" s="107"/>
      <c r="X21" s="107"/>
      <c r="Y21" s="32">
        <v>10.8</v>
      </c>
      <c r="Z21" s="32">
        <v>10.8</v>
      </c>
      <c r="AA21" s="32">
        <v>39</v>
      </c>
      <c r="AB21" s="39">
        <v>8</v>
      </c>
      <c r="AC21" s="59">
        <v>1</v>
      </c>
      <c r="AD21" s="40">
        <f t="shared" si="25"/>
        <v>4.5489600000000012E-3</v>
      </c>
      <c r="AE21" s="39">
        <v>63</v>
      </c>
      <c r="AF21" s="41">
        <f t="shared" si="26"/>
        <v>13849.319404874957</v>
      </c>
      <c r="AG21" s="42">
        <v>2250</v>
      </c>
      <c r="AH21" s="43">
        <f t="shared" si="27"/>
        <v>0.16246285714285719</v>
      </c>
      <c r="AI21" s="62" t="s">
        <v>78</v>
      </c>
      <c r="AJ21" s="61">
        <v>3.4000000000000002E-2</v>
      </c>
      <c r="AK21" s="44">
        <f t="shared" si="28"/>
        <v>0.23400000000000001</v>
      </c>
      <c r="AL21" s="43">
        <f t="shared" si="29"/>
        <v>0.51714000000000004</v>
      </c>
      <c r="AM21" s="43">
        <f t="shared" si="19"/>
        <v>2.8896028571428571</v>
      </c>
      <c r="AN21" s="45">
        <v>0</v>
      </c>
      <c r="AO21" s="53">
        <f t="shared" si="20"/>
        <v>0</v>
      </c>
      <c r="AP21" s="54">
        <v>0.05</v>
      </c>
      <c r="AQ21" s="43">
        <f t="shared" si="21"/>
        <v>0.25</v>
      </c>
      <c r="AR21" s="46">
        <v>0</v>
      </c>
      <c r="AS21" s="45">
        <v>0</v>
      </c>
      <c r="AT21" s="53">
        <f t="shared" si="22"/>
        <v>0</v>
      </c>
      <c r="AU21" s="43">
        <f t="shared" si="23"/>
        <v>0.25</v>
      </c>
      <c r="AV21" s="43">
        <f t="shared" si="24"/>
        <v>3.1396028571428571</v>
      </c>
      <c r="AW21" s="74">
        <f t="shared" ref="AW21:AW55" si="30">IF(ISERROR((AX21-AV21)/AX21),"",(AX21-AV21)/AX21)</f>
        <v>0.37207942857142856</v>
      </c>
      <c r="AX21" s="52">
        <v>5</v>
      </c>
      <c r="AY21" s="38"/>
      <c r="AZ21" s="38"/>
      <c r="BA21" s="47"/>
      <c r="BB21" s="32">
        <v>500</v>
      </c>
      <c r="BC21" s="43">
        <f t="shared" si="17"/>
        <v>1569.8014285714285</v>
      </c>
      <c r="BD21" s="53">
        <f t="shared" si="18"/>
        <v>2500</v>
      </c>
      <c r="BE21" s="47"/>
      <c r="BF21" s="48" t="str">
        <f t="shared" si="14"/>
        <v/>
      </c>
      <c r="BG21" s="38"/>
      <c r="BH21" s="38"/>
      <c r="BI21" s="32" t="s">
        <v>65</v>
      </c>
      <c r="BJ21" s="32" t="s">
        <v>66</v>
      </c>
      <c r="BK21" s="65" t="s">
        <v>151</v>
      </c>
    </row>
    <row r="22" spans="1:63" ht="20" customHeight="1" x14ac:dyDescent="0.35">
      <c r="A22" s="51"/>
      <c r="B22" s="104"/>
      <c r="C22" s="81"/>
      <c r="D22" s="105"/>
      <c r="E22" s="81" t="s">
        <v>67</v>
      </c>
      <c r="F22" s="32" t="s">
        <v>70</v>
      </c>
      <c r="G22" s="55" t="s">
        <v>144</v>
      </c>
      <c r="H22" s="68" t="s">
        <v>96</v>
      </c>
      <c r="I22" s="68" t="s">
        <v>96</v>
      </c>
      <c r="J22" s="82" t="s">
        <v>146</v>
      </c>
      <c r="K22" s="105"/>
      <c r="L22" s="83" t="s">
        <v>162</v>
      </c>
      <c r="M22" s="36" t="s">
        <v>148</v>
      </c>
      <c r="N22" s="38"/>
      <c r="O22" s="38"/>
      <c r="P22" s="50" t="s">
        <v>163</v>
      </c>
      <c r="Q22" s="38"/>
      <c r="R22" s="37" t="s">
        <v>63</v>
      </c>
      <c r="S22" s="52">
        <f>'[1]Sunny 12.16'!Q136</f>
        <v>4.5199999999999996</v>
      </c>
      <c r="T22" s="37" t="s">
        <v>64</v>
      </c>
      <c r="U22" s="106"/>
      <c r="V22" s="107"/>
      <c r="W22" s="107"/>
      <c r="X22" s="107"/>
      <c r="Y22" s="84">
        <v>16.8</v>
      </c>
      <c r="Z22" s="81">
        <v>8.5</v>
      </c>
      <c r="AA22" s="81">
        <v>12</v>
      </c>
      <c r="AB22" s="39">
        <v>8</v>
      </c>
      <c r="AC22" s="85">
        <v>1</v>
      </c>
      <c r="AD22" s="40">
        <f t="shared" si="25"/>
        <v>1.7136000000000002E-3</v>
      </c>
      <c r="AE22" s="39">
        <v>63</v>
      </c>
      <c r="AF22" s="41">
        <f t="shared" si="26"/>
        <v>36764.705882352937</v>
      </c>
      <c r="AG22" s="42">
        <v>2250</v>
      </c>
      <c r="AH22" s="43">
        <f t="shared" si="27"/>
        <v>6.1200000000000004E-2</v>
      </c>
      <c r="AI22" s="62" t="s">
        <v>78</v>
      </c>
      <c r="AJ22" s="61">
        <v>3.4000000000000002E-2</v>
      </c>
      <c r="AK22" s="44">
        <f t="shared" si="28"/>
        <v>0.23400000000000001</v>
      </c>
      <c r="AL22" s="43">
        <f t="shared" si="29"/>
        <v>1.05768</v>
      </c>
      <c r="AM22" s="43">
        <f t="shared" si="19"/>
        <v>5.6388800000000003</v>
      </c>
      <c r="AN22" s="45">
        <v>0</v>
      </c>
      <c r="AO22" s="53">
        <f t="shared" si="20"/>
        <v>0</v>
      </c>
      <c r="AP22" s="54">
        <v>0.05</v>
      </c>
      <c r="AQ22" s="43">
        <f t="shared" si="21"/>
        <v>0.39750000000000002</v>
      </c>
      <c r="AR22" s="46">
        <v>0</v>
      </c>
      <c r="AS22" s="45">
        <v>0</v>
      </c>
      <c r="AT22" s="53">
        <f t="shared" si="22"/>
        <v>0</v>
      </c>
      <c r="AU22" s="43">
        <f t="shared" si="23"/>
        <v>0.39750000000000002</v>
      </c>
      <c r="AV22" s="43">
        <f t="shared" si="24"/>
        <v>6.0363800000000003</v>
      </c>
      <c r="AW22" s="90">
        <f t="shared" si="30"/>
        <v>0.24070691823899368</v>
      </c>
      <c r="AX22" s="64">
        <v>7.95</v>
      </c>
      <c r="AY22" s="38"/>
      <c r="AZ22" s="38"/>
      <c r="BA22" s="47"/>
      <c r="BB22" s="81">
        <v>500</v>
      </c>
      <c r="BC22" s="43">
        <f t="shared" si="17"/>
        <v>3018.19</v>
      </c>
      <c r="BD22" s="53">
        <f t="shared" si="18"/>
        <v>3975</v>
      </c>
      <c r="BE22" s="47"/>
      <c r="BF22" s="48" t="str">
        <f t="shared" si="14"/>
        <v/>
      </c>
      <c r="BG22" s="38"/>
      <c r="BH22" s="38"/>
      <c r="BI22" s="32" t="s">
        <v>65</v>
      </c>
      <c r="BJ22" s="32" t="s">
        <v>66</v>
      </c>
      <c r="BK22" s="86" t="s">
        <v>151</v>
      </c>
    </row>
    <row r="23" spans="1:63" ht="20" customHeight="1" x14ac:dyDescent="0.35">
      <c r="A23" s="51"/>
      <c r="B23" s="104"/>
      <c r="C23" s="87"/>
      <c r="D23" s="105"/>
      <c r="E23" s="87" t="s">
        <v>67</v>
      </c>
      <c r="F23" s="32" t="s">
        <v>70</v>
      </c>
      <c r="G23" s="55" t="s">
        <v>144</v>
      </c>
      <c r="H23" s="68" t="s">
        <v>89</v>
      </c>
      <c r="I23" s="68" t="s">
        <v>89</v>
      </c>
      <c r="J23" s="82" t="s">
        <v>146</v>
      </c>
      <c r="K23" s="105"/>
      <c r="L23" s="87" t="s">
        <v>86</v>
      </c>
      <c r="M23" s="36" t="s">
        <v>148</v>
      </c>
      <c r="N23" s="38"/>
      <c r="O23" s="38"/>
      <c r="P23" s="50" t="s">
        <v>164</v>
      </c>
      <c r="Q23" s="38"/>
      <c r="R23" s="37" t="s">
        <v>63</v>
      </c>
      <c r="S23" s="52">
        <f>'[1]Sunny 12.16'!Q137</f>
        <v>6.65</v>
      </c>
      <c r="T23" s="37" t="s">
        <v>64</v>
      </c>
      <c r="U23" s="106"/>
      <c r="V23" s="107"/>
      <c r="W23" s="107"/>
      <c r="X23" s="107"/>
      <c r="Y23" s="84">
        <v>15.5</v>
      </c>
      <c r="Z23" s="81">
        <v>15.5</v>
      </c>
      <c r="AA23" s="81">
        <v>16.5</v>
      </c>
      <c r="AB23" s="39">
        <v>8</v>
      </c>
      <c r="AC23" s="85">
        <v>1</v>
      </c>
      <c r="AD23" s="40">
        <f t="shared" si="25"/>
        <v>3.9641249999999998E-3</v>
      </c>
      <c r="AE23" s="39">
        <v>63</v>
      </c>
      <c r="AF23" s="41">
        <f t="shared" si="26"/>
        <v>15892.536183899349</v>
      </c>
      <c r="AG23" s="42">
        <v>2250</v>
      </c>
      <c r="AH23" s="43">
        <f t="shared" si="27"/>
        <v>0.14157589285714284</v>
      </c>
      <c r="AI23" s="62" t="s">
        <v>78</v>
      </c>
      <c r="AJ23" s="61">
        <v>3.4000000000000002E-2</v>
      </c>
      <c r="AK23" s="44">
        <f t="shared" si="28"/>
        <v>0.23400000000000001</v>
      </c>
      <c r="AL23" s="43">
        <f t="shared" si="29"/>
        <v>1.5561000000000003</v>
      </c>
      <c r="AM23" s="43">
        <f t="shared" si="19"/>
        <v>8.3476758928571435</v>
      </c>
      <c r="AN23" s="45">
        <v>0</v>
      </c>
      <c r="AO23" s="53">
        <f t="shared" si="20"/>
        <v>0</v>
      </c>
      <c r="AP23" s="54">
        <v>0.05</v>
      </c>
      <c r="AQ23" s="43">
        <f t="shared" si="21"/>
        <v>0.625</v>
      </c>
      <c r="AR23" s="46">
        <v>0</v>
      </c>
      <c r="AS23" s="45">
        <v>0</v>
      </c>
      <c r="AT23" s="53">
        <f t="shared" si="22"/>
        <v>0</v>
      </c>
      <c r="AU23" s="43">
        <f t="shared" si="23"/>
        <v>0.625</v>
      </c>
      <c r="AV23" s="43">
        <f t="shared" si="24"/>
        <v>8.9726758928571435</v>
      </c>
      <c r="AW23" s="74">
        <f t="shared" si="30"/>
        <v>0.28218592857142855</v>
      </c>
      <c r="AX23" s="52">
        <v>12.5</v>
      </c>
      <c r="AY23" s="38"/>
      <c r="AZ23" s="38"/>
      <c r="BA23" s="47"/>
      <c r="BB23" s="81">
        <v>500</v>
      </c>
      <c r="BC23" s="43">
        <f t="shared" si="17"/>
        <v>4486.3379464285717</v>
      </c>
      <c r="BD23" s="53">
        <f t="shared" si="18"/>
        <v>6250</v>
      </c>
      <c r="BE23" s="47"/>
      <c r="BF23" s="48" t="str">
        <f t="shared" si="14"/>
        <v/>
      </c>
      <c r="BG23" s="38"/>
      <c r="BH23" s="38"/>
      <c r="BI23" s="32" t="s">
        <v>65</v>
      </c>
      <c r="BJ23" s="32" t="s">
        <v>66</v>
      </c>
      <c r="BK23" s="86" t="s">
        <v>151</v>
      </c>
    </row>
    <row r="24" spans="1:63" ht="20" customHeight="1" x14ac:dyDescent="0.35">
      <c r="A24" s="51"/>
      <c r="B24" s="104"/>
      <c r="C24" s="87"/>
      <c r="D24" s="105"/>
      <c r="E24" s="87" t="s">
        <v>67</v>
      </c>
      <c r="F24" s="32" t="s">
        <v>70</v>
      </c>
      <c r="G24" s="55" t="s">
        <v>144</v>
      </c>
      <c r="H24" s="68" t="s">
        <v>94</v>
      </c>
      <c r="I24" s="68" t="s">
        <v>94</v>
      </c>
      <c r="J24" s="82" t="s">
        <v>146</v>
      </c>
      <c r="K24" s="105"/>
      <c r="L24" s="87" t="s">
        <v>165</v>
      </c>
      <c r="M24" s="36" t="s">
        <v>148</v>
      </c>
      <c r="N24" s="38"/>
      <c r="O24" s="38"/>
      <c r="P24" s="50" t="s">
        <v>166</v>
      </c>
      <c r="Q24" s="38"/>
      <c r="R24" s="37" t="s">
        <v>63</v>
      </c>
      <c r="S24" s="64">
        <f>'[1]Sunny 12.16'!Q138</f>
        <v>4.58</v>
      </c>
      <c r="T24" s="37" t="s">
        <v>64</v>
      </c>
      <c r="U24" s="106"/>
      <c r="V24" s="107"/>
      <c r="W24" s="107"/>
      <c r="X24" s="107"/>
      <c r="Y24" s="84">
        <v>21.3</v>
      </c>
      <c r="Z24" s="81">
        <v>21.3</v>
      </c>
      <c r="AA24" s="81">
        <v>26.5</v>
      </c>
      <c r="AB24" s="39">
        <v>8</v>
      </c>
      <c r="AC24" s="85">
        <v>1</v>
      </c>
      <c r="AD24" s="40">
        <f t="shared" si="25"/>
        <v>1.2022785000000001E-2</v>
      </c>
      <c r="AE24" s="39">
        <v>63</v>
      </c>
      <c r="AF24" s="41">
        <f t="shared" si="26"/>
        <v>5240.0504542000872</v>
      </c>
      <c r="AG24" s="42">
        <v>2250</v>
      </c>
      <c r="AH24" s="43">
        <f t="shared" si="27"/>
        <v>0.42938517857142861</v>
      </c>
      <c r="AI24" s="62" t="s">
        <v>78</v>
      </c>
      <c r="AJ24" s="61">
        <v>3.4000000000000002E-2</v>
      </c>
      <c r="AK24" s="44">
        <f t="shared" si="28"/>
        <v>0.23400000000000001</v>
      </c>
      <c r="AL24" s="43">
        <f t="shared" si="29"/>
        <v>1.07172</v>
      </c>
      <c r="AM24" s="43">
        <f t="shared" si="19"/>
        <v>6.0811051785714287</v>
      </c>
      <c r="AN24" s="45">
        <v>0</v>
      </c>
      <c r="AO24" s="53">
        <f t="shared" si="20"/>
        <v>0</v>
      </c>
      <c r="AP24" s="54">
        <v>0.05</v>
      </c>
      <c r="AQ24" s="43">
        <f t="shared" si="21"/>
        <v>0.42500000000000004</v>
      </c>
      <c r="AR24" s="46">
        <v>0</v>
      </c>
      <c r="AS24" s="45">
        <v>0</v>
      </c>
      <c r="AT24" s="53">
        <f t="shared" si="22"/>
        <v>0</v>
      </c>
      <c r="AU24" s="43">
        <f t="shared" si="23"/>
        <v>0.42500000000000004</v>
      </c>
      <c r="AV24" s="43">
        <f t="shared" si="24"/>
        <v>6.5061051785714286</v>
      </c>
      <c r="AW24" s="74">
        <f t="shared" si="30"/>
        <v>0.23457586134453781</v>
      </c>
      <c r="AX24" s="64">
        <v>8.5</v>
      </c>
      <c r="AY24" s="38"/>
      <c r="AZ24" s="38"/>
      <c r="BA24" s="47"/>
      <c r="BB24" s="81">
        <v>500</v>
      </c>
      <c r="BC24" s="43">
        <f t="shared" si="17"/>
        <v>3253.0525892857145</v>
      </c>
      <c r="BD24" s="53">
        <f t="shared" si="18"/>
        <v>4250</v>
      </c>
      <c r="BE24" s="47"/>
      <c r="BF24" s="48" t="str">
        <f t="shared" ref="BF24:BF55" si="31">IF(V24="","",V24*W24*X24/1000000/AC24*BB24)</f>
        <v/>
      </c>
      <c r="BG24" s="38"/>
      <c r="BH24" s="38"/>
      <c r="BI24" s="32" t="s">
        <v>65</v>
      </c>
      <c r="BJ24" s="32" t="s">
        <v>66</v>
      </c>
      <c r="BK24" s="86" t="s">
        <v>151</v>
      </c>
    </row>
    <row r="25" spans="1:63" ht="20" customHeight="1" x14ac:dyDescent="0.35">
      <c r="A25" s="51"/>
      <c r="B25" s="104"/>
      <c r="C25" s="87"/>
      <c r="D25" s="105"/>
      <c r="E25" s="87" t="s">
        <v>67</v>
      </c>
      <c r="F25" s="32" t="s">
        <v>70</v>
      </c>
      <c r="G25" s="55" t="s">
        <v>144</v>
      </c>
      <c r="H25" s="68" t="s">
        <v>167</v>
      </c>
      <c r="I25" s="68" t="s">
        <v>167</v>
      </c>
      <c r="J25" s="82" t="s">
        <v>146</v>
      </c>
      <c r="K25" s="105"/>
      <c r="L25" s="87" t="s">
        <v>134</v>
      </c>
      <c r="M25" s="36" t="s">
        <v>148</v>
      </c>
      <c r="N25" s="38"/>
      <c r="O25" s="38"/>
      <c r="P25" s="50" t="s">
        <v>168</v>
      </c>
      <c r="Q25" s="38"/>
      <c r="R25" s="37" t="s">
        <v>63</v>
      </c>
      <c r="S25" s="52">
        <f>'[1]Sunny 12.16'!Q139</f>
        <v>4.1500000000000004</v>
      </c>
      <c r="T25" s="37" t="s">
        <v>64</v>
      </c>
      <c r="U25" s="106"/>
      <c r="V25" s="107"/>
      <c r="W25" s="107"/>
      <c r="X25" s="107"/>
      <c r="Y25" s="84">
        <v>13.8</v>
      </c>
      <c r="Z25" s="81">
        <v>13.8</v>
      </c>
      <c r="AA25" s="81">
        <v>30</v>
      </c>
      <c r="AB25" s="39">
        <v>8</v>
      </c>
      <c r="AC25" s="85">
        <v>1</v>
      </c>
      <c r="AD25" s="40">
        <f t="shared" si="25"/>
        <v>5.7132000000000007E-3</v>
      </c>
      <c r="AE25" s="39">
        <v>63</v>
      </c>
      <c r="AF25" s="41">
        <f t="shared" si="26"/>
        <v>11027.095148078133</v>
      </c>
      <c r="AG25" s="42">
        <v>2250</v>
      </c>
      <c r="AH25" s="43">
        <f t="shared" si="27"/>
        <v>0.20404285714285716</v>
      </c>
      <c r="AI25" s="62" t="s">
        <v>78</v>
      </c>
      <c r="AJ25" s="61">
        <v>3.4000000000000002E-2</v>
      </c>
      <c r="AK25" s="44">
        <f t="shared" si="28"/>
        <v>0.23400000000000001</v>
      </c>
      <c r="AL25" s="43">
        <f t="shared" si="29"/>
        <v>0.97110000000000019</v>
      </c>
      <c r="AM25" s="43">
        <f t="shared" si="19"/>
        <v>5.3251428571428576</v>
      </c>
      <c r="AN25" s="45">
        <v>0</v>
      </c>
      <c r="AO25" s="53">
        <f t="shared" si="20"/>
        <v>0</v>
      </c>
      <c r="AP25" s="54">
        <v>0.05</v>
      </c>
      <c r="AQ25" s="43">
        <f t="shared" si="21"/>
        <v>0.39500000000000002</v>
      </c>
      <c r="AR25" s="46">
        <v>0</v>
      </c>
      <c r="AS25" s="45">
        <v>0</v>
      </c>
      <c r="AT25" s="53">
        <f t="shared" si="22"/>
        <v>0</v>
      </c>
      <c r="AU25" s="43">
        <f t="shared" si="23"/>
        <v>0.39500000000000002</v>
      </c>
      <c r="AV25" s="43">
        <f t="shared" si="24"/>
        <v>5.7201428571428572</v>
      </c>
      <c r="AW25" s="74">
        <f t="shared" si="30"/>
        <v>0.27593128390596749</v>
      </c>
      <c r="AX25" s="52">
        <v>7.9</v>
      </c>
      <c r="AY25" s="38"/>
      <c r="AZ25" s="38"/>
      <c r="BA25" s="47"/>
      <c r="BB25" s="81">
        <v>500</v>
      </c>
      <c r="BC25" s="43">
        <f t="shared" si="17"/>
        <v>2860.0714285714284</v>
      </c>
      <c r="BD25" s="53">
        <f t="shared" si="18"/>
        <v>3950</v>
      </c>
      <c r="BE25" s="47"/>
      <c r="BF25" s="48" t="str">
        <f t="shared" si="31"/>
        <v/>
      </c>
      <c r="BG25" s="38"/>
      <c r="BH25" s="38"/>
      <c r="BI25" s="32" t="s">
        <v>65</v>
      </c>
      <c r="BJ25" s="32" t="s">
        <v>66</v>
      </c>
      <c r="BK25" s="86" t="s">
        <v>151</v>
      </c>
    </row>
    <row r="26" spans="1:63" ht="20" customHeight="1" x14ac:dyDescent="0.35">
      <c r="A26" s="51"/>
      <c r="B26" s="104"/>
      <c r="C26" s="87"/>
      <c r="D26" s="105"/>
      <c r="E26" s="87" t="s">
        <v>67</v>
      </c>
      <c r="F26" s="32" t="s">
        <v>70</v>
      </c>
      <c r="G26" s="55" t="s">
        <v>144</v>
      </c>
      <c r="H26" s="68" t="s">
        <v>169</v>
      </c>
      <c r="I26" s="68" t="s">
        <v>169</v>
      </c>
      <c r="J26" s="82" t="s">
        <v>146</v>
      </c>
      <c r="K26" s="105"/>
      <c r="L26" s="87" t="s">
        <v>170</v>
      </c>
      <c r="M26" s="36" t="s">
        <v>148</v>
      </c>
      <c r="N26" s="38"/>
      <c r="O26" s="38"/>
      <c r="P26" s="50" t="s">
        <v>171</v>
      </c>
      <c r="Q26" s="38"/>
      <c r="R26" s="37" t="s">
        <v>63</v>
      </c>
      <c r="S26" s="52">
        <f>'[1]Sunny 12.16'!Q140</f>
        <v>4.5</v>
      </c>
      <c r="T26" s="37" t="s">
        <v>64</v>
      </c>
      <c r="U26" s="106"/>
      <c r="V26" s="107"/>
      <c r="W26" s="107"/>
      <c r="X26" s="107"/>
      <c r="Y26" s="84">
        <v>10.8</v>
      </c>
      <c r="Z26" s="81">
        <v>10.8</v>
      </c>
      <c r="AA26" s="81">
        <v>39</v>
      </c>
      <c r="AB26" s="39">
        <v>8</v>
      </c>
      <c r="AC26" s="91">
        <v>1</v>
      </c>
      <c r="AD26" s="40">
        <f t="shared" si="25"/>
        <v>4.5489600000000012E-3</v>
      </c>
      <c r="AE26" s="39">
        <v>63</v>
      </c>
      <c r="AF26" s="41">
        <f t="shared" si="26"/>
        <v>13849.319404874957</v>
      </c>
      <c r="AG26" s="42">
        <v>2250</v>
      </c>
      <c r="AH26" s="43">
        <f t="shared" si="27"/>
        <v>0.16246285714285719</v>
      </c>
      <c r="AI26" s="62" t="s">
        <v>78</v>
      </c>
      <c r="AJ26" s="61">
        <v>3.4000000000000002E-2</v>
      </c>
      <c r="AK26" s="44">
        <f t="shared" si="28"/>
        <v>0.23400000000000001</v>
      </c>
      <c r="AL26" s="43">
        <f t="shared" si="29"/>
        <v>1.0530000000000002</v>
      </c>
      <c r="AM26" s="43">
        <f t="shared" si="19"/>
        <v>5.7154628571428567</v>
      </c>
      <c r="AN26" s="45">
        <v>0</v>
      </c>
      <c r="AO26" s="53">
        <f t="shared" si="20"/>
        <v>0</v>
      </c>
      <c r="AP26" s="54">
        <v>0.05</v>
      </c>
      <c r="AQ26" s="43" t="str">
        <f>IF(ISERROR(#REF!*AP26),"",#REF!*AP26)</f>
        <v/>
      </c>
      <c r="AR26" s="46">
        <v>0</v>
      </c>
      <c r="AS26" s="45">
        <v>0</v>
      </c>
      <c r="AT26" s="53">
        <f t="shared" si="22"/>
        <v>0</v>
      </c>
      <c r="AU26" s="43" t="str">
        <f t="shared" si="23"/>
        <v/>
      </c>
      <c r="AV26" s="43" t="str">
        <f t="shared" si="24"/>
        <v/>
      </c>
      <c r="AW26" s="74" t="str">
        <f t="shared" si="30"/>
        <v/>
      </c>
      <c r="AX26" s="92">
        <v>8.5</v>
      </c>
      <c r="AY26" s="38"/>
      <c r="AZ26" s="38"/>
      <c r="BA26" s="47"/>
      <c r="BB26" s="91">
        <v>500</v>
      </c>
      <c r="BC26" s="43" t="str">
        <f t="shared" si="17"/>
        <v/>
      </c>
      <c r="BD26" s="53">
        <f t="shared" si="18"/>
        <v>4250</v>
      </c>
      <c r="BE26" s="47"/>
      <c r="BF26" s="48" t="str">
        <f t="shared" si="31"/>
        <v/>
      </c>
      <c r="BG26" s="38"/>
      <c r="BH26" s="38"/>
      <c r="BI26" s="32" t="s">
        <v>65</v>
      </c>
      <c r="BJ26" s="32" t="s">
        <v>66</v>
      </c>
      <c r="BK26" s="86" t="s">
        <v>151</v>
      </c>
    </row>
    <row r="27" spans="1:63" ht="20" customHeight="1" x14ac:dyDescent="0.35">
      <c r="A27" s="51"/>
      <c r="B27" s="100"/>
      <c r="C27" s="32"/>
      <c r="D27" s="108" t="s">
        <v>103</v>
      </c>
      <c r="E27" s="32"/>
      <c r="F27" s="32" t="s">
        <v>62</v>
      </c>
      <c r="G27" s="69" t="s">
        <v>172</v>
      </c>
      <c r="H27" s="33" t="s">
        <v>173</v>
      </c>
      <c r="I27" s="32" t="s">
        <v>242</v>
      </c>
      <c r="J27" s="34" t="s">
        <v>174</v>
      </c>
      <c r="K27" s="101" t="s">
        <v>175</v>
      </c>
      <c r="L27" s="57" t="s">
        <v>104</v>
      </c>
      <c r="M27" s="36" t="s">
        <v>176</v>
      </c>
      <c r="N27" s="38"/>
      <c r="O27" s="38"/>
      <c r="P27" s="78" t="s">
        <v>177</v>
      </c>
      <c r="Q27" s="38"/>
      <c r="R27" s="37" t="s">
        <v>63</v>
      </c>
      <c r="S27" s="52">
        <f>'[1]Sunny 12.16'!Q142</f>
        <v>2.38</v>
      </c>
      <c r="T27" s="37" t="s">
        <v>64</v>
      </c>
      <c r="U27" s="101" t="s">
        <v>74</v>
      </c>
      <c r="V27" s="102">
        <v>65</v>
      </c>
      <c r="W27" s="102">
        <v>34</v>
      </c>
      <c r="X27" s="102">
        <v>43</v>
      </c>
      <c r="Y27" s="58">
        <v>17</v>
      </c>
      <c r="Z27" s="58">
        <v>8.5</v>
      </c>
      <c r="AA27" s="58">
        <v>20.5</v>
      </c>
      <c r="AB27" s="39">
        <v>8</v>
      </c>
      <c r="AC27" s="59">
        <v>2</v>
      </c>
      <c r="AD27" s="40">
        <f t="shared" si="25"/>
        <v>2.96225E-3</v>
      </c>
      <c r="AE27" s="39">
        <v>63</v>
      </c>
      <c r="AF27" s="41">
        <f t="shared" si="26"/>
        <v>42535.235040931722</v>
      </c>
      <c r="AG27" s="42">
        <v>2250</v>
      </c>
      <c r="AH27" s="43">
        <f t="shared" si="27"/>
        <v>5.2897321428571432E-2</v>
      </c>
      <c r="AI27" s="60" t="s">
        <v>75</v>
      </c>
      <c r="AJ27" s="61">
        <v>1.7999999999999999E-2</v>
      </c>
      <c r="AK27" s="44">
        <f t="shared" si="28"/>
        <v>0.218</v>
      </c>
      <c r="AL27" s="43">
        <f t="shared" si="29"/>
        <v>0.51883999999999997</v>
      </c>
      <c r="AM27" s="43">
        <f t="shared" si="19"/>
        <v>2.9517373214285714</v>
      </c>
      <c r="AN27" s="45">
        <v>0</v>
      </c>
      <c r="AO27" s="53">
        <f t="shared" si="20"/>
        <v>0</v>
      </c>
      <c r="AP27" s="54">
        <v>0</v>
      </c>
      <c r="AQ27" s="43">
        <f t="shared" si="21"/>
        <v>0</v>
      </c>
      <c r="AR27" s="46">
        <v>0</v>
      </c>
      <c r="AS27" s="45">
        <v>0</v>
      </c>
      <c r="AT27" s="53">
        <f t="shared" si="22"/>
        <v>0</v>
      </c>
      <c r="AU27" s="43">
        <f t="shared" si="23"/>
        <v>0</v>
      </c>
      <c r="AV27" s="43">
        <f t="shared" si="24"/>
        <v>2.9517373214285714</v>
      </c>
      <c r="AW27" s="74">
        <f t="shared" si="30"/>
        <v>0.34405837301587305</v>
      </c>
      <c r="AX27" s="52">
        <v>4.5</v>
      </c>
      <c r="AY27" s="38"/>
      <c r="AZ27" s="38"/>
      <c r="BA27" s="47"/>
      <c r="BB27" s="32">
        <v>1000</v>
      </c>
      <c r="BC27" s="43">
        <f t="shared" ref="BC27:BC35" si="32">IF(ISERROR(AV27*BB27),"",AV27*BB27)</f>
        <v>2951.7373214285712</v>
      </c>
      <c r="BD27" s="53">
        <f t="shared" ref="BD27:BD35" si="33">IF(ISERROR(AX27*BB27),"",AX27*BB27)</f>
        <v>4500</v>
      </c>
      <c r="BE27" s="47"/>
      <c r="BF27" s="48">
        <v>47.52</v>
      </c>
      <c r="BG27" s="38"/>
      <c r="BH27" s="38"/>
      <c r="BI27" s="32" t="s">
        <v>65</v>
      </c>
      <c r="BJ27" s="32" t="s">
        <v>66</v>
      </c>
      <c r="BK27" s="32" t="s">
        <v>76</v>
      </c>
    </row>
    <row r="28" spans="1:63" ht="20" customHeight="1" x14ac:dyDescent="0.35">
      <c r="A28" s="51"/>
      <c r="B28" s="100"/>
      <c r="C28" s="32"/>
      <c r="D28" s="110"/>
      <c r="E28" s="32"/>
      <c r="F28" s="32" t="s">
        <v>62</v>
      </c>
      <c r="G28" s="69" t="s">
        <v>172</v>
      </c>
      <c r="H28" s="32" t="s">
        <v>178</v>
      </c>
      <c r="I28" s="32" t="s">
        <v>178</v>
      </c>
      <c r="J28" s="34" t="s">
        <v>174</v>
      </c>
      <c r="K28" s="100"/>
      <c r="L28" s="57" t="s">
        <v>113</v>
      </c>
      <c r="M28" s="36" t="s">
        <v>176</v>
      </c>
      <c r="N28" s="38"/>
      <c r="O28" s="38"/>
      <c r="P28" s="78" t="s">
        <v>179</v>
      </c>
      <c r="Q28" s="38"/>
      <c r="R28" s="37" t="s">
        <v>63</v>
      </c>
      <c r="S28" s="52">
        <f>'[1]Sunny 12.16'!Q143</f>
        <v>1.62</v>
      </c>
      <c r="T28" s="37" t="s">
        <v>64</v>
      </c>
      <c r="U28" s="101"/>
      <c r="V28" s="102"/>
      <c r="W28" s="102"/>
      <c r="X28" s="102"/>
      <c r="Y28" s="58">
        <v>12</v>
      </c>
      <c r="Z28" s="58">
        <v>7</v>
      </c>
      <c r="AA28" s="58">
        <v>12.5</v>
      </c>
      <c r="AB28" s="39">
        <v>8</v>
      </c>
      <c r="AC28" s="59">
        <v>1</v>
      </c>
      <c r="AD28" s="40">
        <f t="shared" si="25"/>
        <v>1.0499999999999999E-3</v>
      </c>
      <c r="AE28" s="39">
        <v>63</v>
      </c>
      <c r="AF28" s="41">
        <f t="shared" si="26"/>
        <v>60000.000000000007</v>
      </c>
      <c r="AG28" s="42">
        <v>2250</v>
      </c>
      <c r="AH28" s="43">
        <f t="shared" si="27"/>
        <v>3.7499999999999999E-2</v>
      </c>
      <c r="AI28" s="62" t="s">
        <v>78</v>
      </c>
      <c r="AJ28" s="61">
        <v>3.4000000000000002E-2</v>
      </c>
      <c r="AK28" s="44">
        <f t="shared" si="28"/>
        <v>0.23400000000000001</v>
      </c>
      <c r="AL28" s="43">
        <f t="shared" si="29"/>
        <v>0.37908000000000003</v>
      </c>
      <c r="AM28" s="43">
        <f t="shared" si="19"/>
        <v>2.0365800000000003</v>
      </c>
      <c r="AN28" s="45">
        <v>0</v>
      </c>
      <c r="AO28" s="53">
        <f t="shared" si="20"/>
        <v>0</v>
      </c>
      <c r="AP28" s="54">
        <v>0</v>
      </c>
      <c r="AQ28" s="43">
        <f t="shared" si="21"/>
        <v>0</v>
      </c>
      <c r="AR28" s="46">
        <v>0</v>
      </c>
      <c r="AS28" s="45">
        <v>0</v>
      </c>
      <c r="AT28" s="53">
        <f t="shared" si="22"/>
        <v>0</v>
      </c>
      <c r="AU28" s="43">
        <f t="shared" si="23"/>
        <v>0</v>
      </c>
      <c r="AV28" s="43">
        <f t="shared" si="24"/>
        <v>2.0365800000000003</v>
      </c>
      <c r="AW28" s="74">
        <f t="shared" si="30"/>
        <v>0.3096338983050847</v>
      </c>
      <c r="AX28" s="52">
        <v>2.95</v>
      </c>
      <c r="AY28" s="38"/>
      <c r="AZ28" s="38"/>
      <c r="BA28" s="47"/>
      <c r="BB28" s="32">
        <v>500</v>
      </c>
      <c r="BC28" s="43">
        <f t="shared" si="32"/>
        <v>1018.2900000000002</v>
      </c>
      <c r="BD28" s="53">
        <f t="shared" si="33"/>
        <v>1475</v>
      </c>
      <c r="BE28" s="47"/>
      <c r="BF28" s="48" t="str">
        <f t="shared" si="31"/>
        <v/>
      </c>
      <c r="BG28" s="38"/>
      <c r="BH28" s="38"/>
      <c r="BI28" s="32" t="s">
        <v>65</v>
      </c>
      <c r="BJ28" s="32" t="s">
        <v>66</v>
      </c>
      <c r="BK28" s="32" t="s">
        <v>76</v>
      </c>
    </row>
    <row r="29" spans="1:63" ht="20" customHeight="1" x14ac:dyDescent="0.35">
      <c r="A29" s="51"/>
      <c r="B29" s="100"/>
      <c r="C29" s="32"/>
      <c r="D29" s="110"/>
      <c r="E29" s="32"/>
      <c r="F29" s="32" t="s">
        <v>62</v>
      </c>
      <c r="G29" s="69" t="s">
        <v>172</v>
      </c>
      <c r="H29" s="32" t="s">
        <v>180</v>
      </c>
      <c r="I29" s="32" t="s">
        <v>180</v>
      </c>
      <c r="J29" s="34" t="s">
        <v>174</v>
      </c>
      <c r="K29" s="100"/>
      <c r="L29" s="57" t="s">
        <v>106</v>
      </c>
      <c r="M29" s="36" t="s">
        <v>176</v>
      </c>
      <c r="N29" s="38"/>
      <c r="O29" s="38"/>
      <c r="P29" s="78" t="s">
        <v>181</v>
      </c>
      <c r="Q29" s="38"/>
      <c r="R29" s="37" t="s">
        <v>63</v>
      </c>
      <c r="S29" s="52">
        <f>'[1]Sunny 12.16'!Q144</f>
        <v>1.57</v>
      </c>
      <c r="T29" s="37" t="s">
        <v>64</v>
      </c>
      <c r="U29" s="101"/>
      <c r="V29" s="102"/>
      <c r="W29" s="102"/>
      <c r="X29" s="102"/>
      <c r="Y29" s="58">
        <v>8.5</v>
      </c>
      <c r="Z29" s="58">
        <v>8.5</v>
      </c>
      <c r="AA29" s="58">
        <v>12.5</v>
      </c>
      <c r="AB29" s="39">
        <v>8</v>
      </c>
      <c r="AC29" s="59">
        <v>1</v>
      </c>
      <c r="AD29" s="40">
        <f t="shared" si="25"/>
        <v>9.0312499999999996E-4</v>
      </c>
      <c r="AE29" s="39">
        <v>63</v>
      </c>
      <c r="AF29" s="41">
        <f t="shared" si="26"/>
        <v>69757.785467128037</v>
      </c>
      <c r="AG29" s="42">
        <v>2250</v>
      </c>
      <c r="AH29" s="43">
        <f t="shared" si="27"/>
        <v>3.2254464285714282E-2</v>
      </c>
      <c r="AI29" s="62" t="s">
        <v>78</v>
      </c>
      <c r="AJ29" s="61">
        <v>3.4000000000000002E-2</v>
      </c>
      <c r="AK29" s="44">
        <f t="shared" si="28"/>
        <v>0.23400000000000001</v>
      </c>
      <c r="AL29" s="43">
        <f t="shared" si="29"/>
        <v>0.36738000000000004</v>
      </c>
      <c r="AM29" s="43">
        <f t="shared" si="19"/>
        <v>1.9696344642857144</v>
      </c>
      <c r="AN29" s="45">
        <v>0</v>
      </c>
      <c r="AO29" s="53">
        <f t="shared" si="20"/>
        <v>0</v>
      </c>
      <c r="AP29" s="54">
        <v>0</v>
      </c>
      <c r="AQ29" s="43">
        <f t="shared" si="21"/>
        <v>0</v>
      </c>
      <c r="AR29" s="46">
        <v>0</v>
      </c>
      <c r="AS29" s="45">
        <v>0</v>
      </c>
      <c r="AT29" s="53">
        <f t="shared" si="22"/>
        <v>0</v>
      </c>
      <c r="AU29" s="43">
        <f t="shared" si="23"/>
        <v>0</v>
      </c>
      <c r="AV29" s="43">
        <f t="shared" si="24"/>
        <v>1.9696344642857144</v>
      </c>
      <c r="AW29" s="74">
        <f t="shared" si="30"/>
        <v>0.33232730024213075</v>
      </c>
      <c r="AX29" s="52">
        <v>2.95</v>
      </c>
      <c r="AY29" s="38"/>
      <c r="AZ29" s="38"/>
      <c r="BA29" s="47"/>
      <c r="BB29" s="32">
        <v>500</v>
      </c>
      <c r="BC29" s="43">
        <f t="shared" si="32"/>
        <v>984.81723214285716</v>
      </c>
      <c r="BD29" s="53">
        <f t="shared" si="33"/>
        <v>1475</v>
      </c>
      <c r="BE29" s="47"/>
      <c r="BF29" s="48" t="str">
        <f t="shared" si="31"/>
        <v/>
      </c>
      <c r="BG29" s="38"/>
      <c r="BH29" s="38"/>
      <c r="BI29" s="32" t="s">
        <v>65</v>
      </c>
      <c r="BJ29" s="32" t="s">
        <v>66</v>
      </c>
      <c r="BK29" s="32" t="s">
        <v>76</v>
      </c>
    </row>
    <row r="30" spans="1:63" ht="20" customHeight="1" x14ac:dyDescent="0.35">
      <c r="A30" s="51"/>
      <c r="B30" s="100"/>
      <c r="C30" s="32"/>
      <c r="D30" s="110"/>
      <c r="E30" s="32"/>
      <c r="F30" s="32" t="s">
        <v>62</v>
      </c>
      <c r="G30" s="69" t="s">
        <v>172</v>
      </c>
      <c r="H30" s="32" t="s">
        <v>182</v>
      </c>
      <c r="I30" s="32" t="s">
        <v>182</v>
      </c>
      <c r="J30" s="34" t="s">
        <v>174</v>
      </c>
      <c r="K30" s="100"/>
      <c r="L30" s="57" t="s">
        <v>183</v>
      </c>
      <c r="M30" s="36" t="s">
        <v>176</v>
      </c>
      <c r="N30" s="38"/>
      <c r="O30" s="38"/>
      <c r="P30" s="78" t="s">
        <v>184</v>
      </c>
      <c r="Q30" s="38"/>
      <c r="R30" s="37" t="s">
        <v>63</v>
      </c>
      <c r="S30" s="52">
        <f>'[1]Sunny 12.16'!Q145</f>
        <v>1.57</v>
      </c>
      <c r="T30" s="37" t="s">
        <v>64</v>
      </c>
      <c r="U30" s="101"/>
      <c r="V30" s="102"/>
      <c r="W30" s="102"/>
      <c r="X30" s="102"/>
      <c r="Y30" s="58">
        <v>15</v>
      </c>
      <c r="Z30" s="58">
        <v>12</v>
      </c>
      <c r="AA30" s="58">
        <v>11.5</v>
      </c>
      <c r="AB30" s="39">
        <v>8</v>
      </c>
      <c r="AC30" s="59">
        <v>1</v>
      </c>
      <c r="AD30" s="40">
        <f t="shared" si="25"/>
        <v>2.0699999999999998E-3</v>
      </c>
      <c r="AE30" s="39">
        <v>63</v>
      </c>
      <c r="AF30" s="41">
        <f t="shared" si="26"/>
        <v>30434.782608695656</v>
      </c>
      <c r="AG30" s="42">
        <v>2250</v>
      </c>
      <c r="AH30" s="43">
        <f t="shared" si="27"/>
        <v>7.3928571428571427E-2</v>
      </c>
      <c r="AI30" s="62" t="s">
        <v>78</v>
      </c>
      <c r="AJ30" s="61">
        <v>3.4000000000000002E-2</v>
      </c>
      <c r="AK30" s="44">
        <f t="shared" si="28"/>
        <v>0.23400000000000001</v>
      </c>
      <c r="AL30" s="43">
        <f t="shared" si="29"/>
        <v>0.36738000000000004</v>
      </c>
      <c r="AM30" s="43">
        <f t="shared" si="19"/>
        <v>2.0113085714285717</v>
      </c>
      <c r="AN30" s="45">
        <v>0</v>
      </c>
      <c r="AO30" s="53">
        <f t="shared" si="20"/>
        <v>0</v>
      </c>
      <c r="AP30" s="54">
        <v>0</v>
      </c>
      <c r="AQ30" s="43">
        <f t="shared" si="21"/>
        <v>0</v>
      </c>
      <c r="AR30" s="46">
        <v>0</v>
      </c>
      <c r="AS30" s="45">
        <v>0</v>
      </c>
      <c r="AT30" s="53">
        <f t="shared" si="22"/>
        <v>0</v>
      </c>
      <c r="AU30" s="43">
        <f t="shared" si="23"/>
        <v>0</v>
      </c>
      <c r="AV30" s="43">
        <f t="shared" si="24"/>
        <v>2.0113085714285717</v>
      </c>
      <c r="AW30" s="74">
        <f t="shared" si="30"/>
        <v>0.31820048426150116</v>
      </c>
      <c r="AX30" s="52">
        <v>2.95</v>
      </c>
      <c r="AY30" s="38"/>
      <c r="AZ30" s="38"/>
      <c r="BA30" s="47"/>
      <c r="BB30" s="32">
        <v>500</v>
      </c>
      <c r="BC30" s="43">
        <f t="shared" si="32"/>
        <v>1005.6542857142858</v>
      </c>
      <c r="BD30" s="53">
        <f t="shared" si="33"/>
        <v>1475</v>
      </c>
      <c r="BE30" s="47"/>
      <c r="BF30" s="48" t="str">
        <f t="shared" si="31"/>
        <v/>
      </c>
      <c r="BG30" s="38"/>
      <c r="BH30" s="38"/>
      <c r="BI30" s="32" t="s">
        <v>65</v>
      </c>
      <c r="BJ30" s="32" t="s">
        <v>66</v>
      </c>
      <c r="BK30" s="32" t="s">
        <v>76</v>
      </c>
    </row>
    <row r="31" spans="1:63" ht="20" customHeight="1" x14ac:dyDescent="0.35">
      <c r="A31" s="51"/>
      <c r="B31" s="100"/>
      <c r="C31" s="32"/>
      <c r="D31" s="110"/>
      <c r="E31" s="32"/>
      <c r="F31" s="32" t="s">
        <v>62</v>
      </c>
      <c r="G31" s="69" t="s">
        <v>172</v>
      </c>
      <c r="H31" s="35" t="s">
        <v>185</v>
      </c>
      <c r="I31" s="32" t="s">
        <v>185</v>
      </c>
      <c r="J31" s="34" t="s">
        <v>174</v>
      </c>
      <c r="K31" s="100"/>
      <c r="L31" s="57" t="s">
        <v>186</v>
      </c>
      <c r="M31" s="36" t="s">
        <v>176</v>
      </c>
      <c r="N31" s="38"/>
      <c r="O31" s="38"/>
      <c r="P31" s="78" t="s">
        <v>187</v>
      </c>
      <c r="Q31" s="38"/>
      <c r="R31" s="37" t="s">
        <v>63</v>
      </c>
      <c r="S31" s="52">
        <f>'[1]Sunny 12.16'!Q146</f>
        <v>2.25</v>
      </c>
      <c r="T31" s="37" t="s">
        <v>64</v>
      </c>
      <c r="U31" s="101"/>
      <c r="V31" s="102"/>
      <c r="W31" s="102"/>
      <c r="X31" s="102"/>
      <c r="Y31" s="58">
        <v>17</v>
      </c>
      <c r="Z31" s="58">
        <v>9</v>
      </c>
      <c r="AA31" s="58">
        <v>12</v>
      </c>
      <c r="AB31" s="39">
        <v>8</v>
      </c>
      <c r="AC31" s="59">
        <v>1</v>
      </c>
      <c r="AD31" s="40">
        <f t="shared" si="25"/>
        <v>1.836E-3</v>
      </c>
      <c r="AE31" s="39">
        <v>63</v>
      </c>
      <c r="AF31" s="41">
        <f t="shared" si="26"/>
        <v>34313.725490196077</v>
      </c>
      <c r="AG31" s="42">
        <v>2250</v>
      </c>
      <c r="AH31" s="43">
        <f t="shared" si="27"/>
        <v>6.5571428571428572E-2</v>
      </c>
      <c r="AI31" s="62" t="s">
        <v>78</v>
      </c>
      <c r="AJ31" s="61">
        <v>3.4000000000000002E-2</v>
      </c>
      <c r="AK31" s="44">
        <f t="shared" si="28"/>
        <v>0.23400000000000001</v>
      </c>
      <c r="AL31" s="43">
        <f t="shared" si="29"/>
        <v>0.52650000000000008</v>
      </c>
      <c r="AM31" s="43">
        <f t="shared" si="19"/>
        <v>2.8420714285714284</v>
      </c>
      <c r="AN31" s="45">
        <v>0</v>
      </c>
      <c r="AO31" s="53">
        <f t="shared" si="20"/>
        <v>0</v>
      </c>
      <c r="AP31" s="54">
        <v>0</v>
      </c>
      <c r="AQ31" s="43">
        <f t="shared" si="21"/>
        <v>0</v>
      </c>
      <c r="AR31" s="46">
        <v>0</v>
      </c>
      <c r="AS31" s="45">
        <v>0</v>
      </c>
      <c r="AT31" s="53">
        <f t="shared" si="22"/>
        <v>0</v>
      </c>
      <c r="AU31" s="43">
        <f t="shared" si="23"/>
        <v>0</v>
      </c>
      <c r="AV31" s="43">
        <f t="shared" si="24"/>
        <v>2.8420714285714284</v>
      </c>
      <c r="AW31" s="74">
        <f t="shared" si="30"/>
        <v>0.36842857142857149</v>
      </c>
      <c r="AX31" s="52">
        <v>4.5</v>
      </c>
      <c r="AY31" s="38"/>
      <c r="AZ31" s="38"/>
      <c r="BA31" s="47"/>
      <c r="BB31" s="32">
        <v>500</v>
      </c>
      <c r="BC31" s="43">
        <f t="shared" si="32"/>
        <v>1421.0357142857142</v>
      </c>
      <c r="BD31" s="53">
        <f t="shared" si="33"/>
        <v>2250</v>
      </c>
      <c r="BE31" s="47"/>
      <c r="BF31" s="48" t="str">
        <f t="shared" si="31"/>
        <v/>
      </c>
      <c r="BG31" s="38"/>
      <c r="BH31" s="38"/>
      <c r="BI31" s="32" t="s">
        <v>65</v>
      </c>
      <c r="BJ31" s="32" t="s">
        <v>66</v>
      </c>
      <c r="BK31" s="32" t="s">
        <v>76</v>
      </c>
    </row>
    <row r="32" spans="1:63" ht="20" customHeight="1" x14ac:dyDescent="0.35">
      <c r="A32" s="51"/>
      <c r="B32" s="100"/>
      <c r="C32" s="32"/>
      <c r="D32" s="110"/>
      <c r="E32" s="32"/>
      <c r="F32" s="32" t="s">
        <v>62</v>
      </c>
      <c r="G32" s="69" t="s">
        <v>172</v>
      </c>
      <c r="H32" s="32" t="s">
        <v>188</v>
      </c>
      <c r="I32" s="32" t="s">
        <v>188</v>
      </c>
      <c r="J32" s="34" t="s">
        <v>174</v>
      </c>
      <c r="K32" s="100"/>
      <c r="L32" s="57" t="s">
        <v>107</v>
      </c>
      <c r="M32" s="36" t="s">
        <v>176</v>
      </c>
      <c r="N32" s="38"/>
      <c r="O32" s="38"/>
      <c r="P32" s="78" t="s">
        <v>189</v>
      </c>
      <c r="Q32" s="38"/>
      <c r="R32" s="37" t="s">
        <v>63</v>
      </c>
      <c r="S32" s="52">
        <f>'[1]Sunny 12.16'!Q147</f>
        <v>2.65</v>
      </c>
      <c r="T32" s="37" t="s">
        <v>64</v>
      </c>
      <c r="U32" s="101"/>
      <c r="V32" s="102"/>
      <c r="W32" s="102"/>
      <c r="X32" s="102"/>
      <c r="Y32" s="58">
        <v>27</v>
      </c>
      <c r="Z32" s="58">
        <v>14</v>
      </c>
      <c r="AA32" s="58">
        <v>4</v>
      </c>
      <c r="AB32" s="39">
        <v>8</v>
      </c>
      <c r="AC32" s="59">
        <v>1</v>
      </c>
      <c r="AD32" s="40">
        <f t="shared" si="25"/>
        <v>1.5120000000000001E-3</v>
      </c>
      <c r="AE32" s="39">
        <v>63</v>
      </c>
      <c r="AF32" s="41">
        <f t="shared" si="26"/>
        <v>41666.666666666664</v>
      </c>
      <c r="AG32" s="42">
        <v>2250</v>
      </c>
      <c r="AH32" s="43">
        <f t="shared" si="27"/>
        <v>5.4000000000000006E-2</v>
      </c>
      <c r="AI32" s="62" t="s">
        <v>78</v>
      </c>
      <c r="AJ32" s="61">
        <v>3.4000000000000002E-2</v>
      </c>
      <c r="AK32" s="44">
        <f t="shared" si="28"/>
        <v>0.23400000000000001</v>
      </c>
      <c r="AL32" s="43">
        <f t="shared" si="29"/>
        <v>0.62009999999999998</v>
      </c>
      <c r="AM32" s="43">
        <f t="shared" si="19"/>
        <v>3.3240999999999996</v>
      </c>
      <c r="AN32" s="45">
        <v>0</v>
      </c>
      <c r="AO32" s="53">
        <f t="shared" si="20"/>
        <v>0</v>
      </c>
      <c r="AP32" s="54">
        <v>0</v>
      </c>
      <c r="AQ32" s="43">
        <f t="shared" si="21"/>
        <v>0</v>
      </c>
      <c r="AR32" s="46">
        <v>0</v>
      </c>
      <c r="AS32" s="45">
        <v>0</v>
      </c>
      <c r="AT32" s="53">
        <f t="shared" si="22"/>
        <v>0</v>
      </c>
      <c r="AU32" s="43">
        <f t="shared" si="23"/>
        <v>0</v>
      </c>
      <c r="AV32" s="43">
        <f t="shared" si="24"/>
        <v>3.3240999999999996</v>
      </c>
      <c r="AW32" s="74">
        <f t="shared" si="30"/>
        <v>0.32161224489795931</v>
      </c>
      <c r="AX32" s="52">
        <v>4.9000000000000004</v>
      </c>
      <c r="AY32" s="38"/>
      <c r="AZ32" s="38"/>
      <c r="BA32" s="47"/>
      <c r="BB32" s="32">
        <v>500</v>
      </c>
      <c r="BC32" s="43">
        <f t="shared" si="32"/>
        <v>1662.0499999999997</v>
      </c>
      <c r="BD32" s="53">
        <f t="shared" si="33"/>
        <v>2450</v>
      </c>
      <c r="BE32" s="47"/>
      <c r="BF32" s="48" t="str">
        <f t="shared" si="31"/>
        <v/>
      </c>
      <c r="BG32" s="38"/>
      <c r="BH32" s="38"/>
      <c r="BI32" s="32" t="s">
        <v>65</v>
      </c>
      <c r="BJ32" s="32" t="s">
        <v>66</v>
      </c>
      <c r="BK32" s="32" t="s">
        <v>76</v>
      </c>
    </row>
    <row r="33" spans="1:63" ht="20" customHeight="1" x14ac:dyDescent="0.35">
      <c r="A33" s="51"/>
      <c r="B33" s="100"/>
      <c r="C33" s="32"/>
      <c r="D33" s="110"/>
      <c r="E33" s="32"/>
      <c r="F33" s="32" t="s">
        <v>62</v>
      </c>
      <c r="G33" s="69" t="s">
        <v>172</v>
      </c>
      <c r="H33" s="93" t="s">
        <v>190</v>
      </c>
      <c r="I33" s="63" t="s">
        <v>190</v>
      </c>
      <c r="J33" s="34" t="s">
        <v>174</v>
      </c>
      <c r="K33" s="100"/>
      <c r="L33" s="57" t="s">
        <v>114</v>
      </c>
      <c r="M33" s="36" t="s">
        <v>176</v>
      </c>
      <c r="N33" s="38"/>
      <c r="O33" s="38"/>
      <c r="P33" s="78" t="s">
        <v>191</v>
      </c>
      <c r="Q33" s="38"/>
      <c r="R33" s="37" t="s">
        <v>63</v>
      </c>
      <c r="S33" s="52">
        <f>'[1]Sunny 12.16'!Q148</f>
        <v>3.62</v>
      </c>
      <c r="T33" s="37" t="s">
        <v>64</v>
      </c>
      <c r="U33" s="101"/>
      <c r="V33" s="102"/>
      <c r="W33" s="102"/>
      <c r="X33" s="102"/>
      <c r="Y33" s="58">
        <v>12</v>
      </c>
      <c r="Z33" s="58">
        <v>12</v>
      </c>
      <c r="AA33" s="58">
        <v>43</v>
      </c>
      <c r="AB33" s="39">
        <v>8</v>
      </c>
      <c r="AC33" s="59">
        <v>1</v>
      </c>
      <c r="AD33" s="40">
        <f t="shared" si="25"/>
        <v>6.1919999999999996E-3</v>
      </c>
      <c r="AE33" s="39">
        <v>63</v>
      </c>
      <c r="AF33" s="41">
        <f t="shared" si="26"/>
        <v>10174.418604651164</v>
      </c>
      <c r="AG33" s="42">
        <v>2250</v>
      </c>
      <c r="AH33" s="43">
        <f t="shared" si="27"/>
        <v>0.22114285714285711</v>
      </c>
      <c r="AI33" s="62" t="s">
        <v>78</v>
      </c>
      <c r="AJ33" s="61">
        <v>3.4000000000000002E-2</v>
      </c>
      <c r="AK33" s="44">
        <f t="shared" si="28"/>
        <v>0.23400000000000001</v>
      </c>
      <c r="AL33" s="43">
        <f t="shared" si="29"/>
        <v>0.84708000000000006</v>
      </c>
      <c r="AM33" s="43">
        <f t="shared" si="19"/>
        <v>4.6882228571428577</v>
      </c>
      <c r="AN33" s="45">
        <v>0</v>
      </c>
      <c r="AO33" s="53">
        <f t="shared" si="20"/>
        <v>0</v>
      </c>
      <c r="AP33" s="54">
        <v>0</v>
      </c>
      <c r="AQ33" s="43">
        <f t="shared" si="21"/>
        <v>0</v>
      </c>
      <c r="AR33" s="46">
        <v>0</v>
      </c>
      <c r="AS33" s="45">
        <v>0</v>
      </c>
      <c r="AT33" s="53">
        <f t="shared" si="22"/>
        <v>0</v>
      </c>
      <c r="AU33" s="43">
        <f t="shared" si="23"/>
        <v>0</v>
      </c>
      <c r="AV33" s="43">
        <f t="shared" si="24"/>
        <v>4.6882228571428577</v>
      </c>
      <c r="AW33" s="74">
        <f t="shared" si="30"/>
        <v>0.3054484656084655</v>
      </c>
      <c r="AX33" s="52">
        <v>6.75</v>
      </c>
      <c r="AY33" s="38"/>
      <c r="AZ33" s="38"/>
      <c r="BA33" s="47"/>
      <c r="BB33" s="32">
        <v>500</v>
      </c>
      <c r="BC33" s="43">
        <f t="shared" si="32"/>
        <v>2344.1114285714289</v>
      </c>
      <c r="BD33" s="53">
        <f t="shared" si="33"/>
        <v>3375</v>
      </c>
      <c r="BE33" s="47"/>
      <c r="BF33" s="48" t="str">
        <f t="shared" si="31"/>
        <v/>
      </c>
      <c r="BG33" s="38"/>
      <c r="BH33" s="38"/>
      <c r="BI33" s="32" t="s">
        <v>65</v>
      </c>
      <c r="BJ33" s="32" t="s">
        <v>66</v>
      </c>
      <c r="BK33" s="32" t="s">
        <v>76</v>
      </c>
    </row>
    <row r="34" spans="1:63" ht="20" customHeight="1" x14ac:dyDescent="0.35">
      <c r="A34" s="51"/>
      <c r="B34" s="100"/>
      <c r="C34" s="32"/>
      <c r="D34" s="110"/>
      <c r="E34" s="32"/>
      <c r="F34" s="32" t="s">
        <v>62</v>
      </c>
      <c r="G34" s="69" t="s">
        <v>172</v>
      </c>
      <c r="H34" s="63" t="s">
        <v>192</v>
      </c>
      <c r="I34" s="63" t="s">
        <v>192</v>
      </c>
      <c r="J34" s="34" t="s">
        <v>174</v>
      </c>
      <c r="K34" s="100"/>
      <c r="L34" s="57" t="s">
        <v>109</v>
      </c>
      <c r="M34" s="36" t="s">
        <v>176</v>
      </c>
      <c r="N34" s="38"/>
      <c r="O34" s="38"/>
      <c r="P34" s="78" t="s">
        <v>193</v>
      </c>
      <c r="Q34" s="38"/>
      <c r="R34" s="37" t="s">
        <v>63</v>
      </c>
      <c r="S34" s="52">
        <f>'[1]Sunny 12.16'!Q149</f>
        <v>3.96</v>
      </c>
      <c r="T34" s="37" t="s">
        <v>64</v>
      </c>
      <c r="U34" s="101"/>
      <c r="V34" s="102"/>
      <c r="W34" s="102"/>
      <c r="X34" s="102"/>
      <c r="Y34" s="58">
        <v>21</v>
      </c>
      <c r="Z34" s="58">
        <v>21</v>
      </c>
      <c r="AA34" s="58">
        <v>22</v>
      </c>
      <c r="AB34" s="39">
        <v>8</v>
      </c>
      <c r="AC34" s="59">
        <v>1</v>
      </c>
      <c r="AD34" s="40">
        <f t="shared" si="25"/>
        <v>9.7020000000000006E-3</v>
      </c>
      <c r="AE34" s="39">
        <v>63</v>
      </c>
      <c r="AF34" s="41">
        <f t="shared" si="26"/>
        <v>6493.5064935064929</v>
      </c>
      <c r="AG34" s="42">
        <v>2250</v>
      </c>
      <c r="AH34" s="43">
        <f t="shared" si="27"/>
        <v>0.34650000000000003</v>
      </c>
      <c r="AI34" s="62" t="s">
        <v>78</v>
      </c>
      <c r="AJ34" s="61">
        <v>3.4000000000000002E-2</v>
      </c>
      <c r="AK34" s="44">
        <f t="shared" si="28"/>
        <v>0.23400000000000001</v>
      </c>
      <c r="AL34" s="43">
        <f t="shared" si="29"/>
        <v>0.92664000000000002</v>
      </c>
      <c r="AM34" s="43">
        <f t="shared" si="19"/>
        <v>5.2331399999999997</v>
      </c>
      <c r="AN34" s="45">
        <v>0</v>
      </c>
      <c r="AO34" s="53">
        <f t="shared" si="20"/>
        <v>0</v>
      </c>
      <c r="AP34" s="54">
        <v>0</v>
      </c>
      <c r="AQ34" s="43">
        <f t="shared" si="21"/>
        <v>0</v>
      </c>
      <c r="AR34" s="46">
        <v>0</v>
      </c>
      <c r="AS34" s="45">
        <v>0</v>
      </c>
      <c r="AT34" s="53">
        <f t="shared" si="22"/>
        <v>0</v>
      </c>
      <c r="AU34" s="43">
        <f t="shared" si="23"/>
        <v>0</v>
      </c>
      <c r="AV34" s="43">
        <f t="shared" si="24"/>
        <v>5.2331399999999997</v>
      </c>
      <c r="AW34" s="74">
        <f t="shared" si="30"/>
        <v>0.30224800000000002</v>
      </c>
      <c r="AX34" s="52">
        <v>7.5</v>
      </c>
      <c r="AY34" s="38"/>
      <c r="AZ34" s="38"/>
      <c r="BA34" s="47"/>
      <c r="BB34" s="32">
        <v>500</v>
      </c>
      <c r="BC34" s="43">
        <f t="shared" si="32"/>
        <v>2616.5699999999997</v>
      </c>
      <c r="BD34" s="53">
        <f t="shared" si="33"/>
        <v>3750</v>
      </c>
      <c r="BE34" s="47"/>
      <c r="BF34" s="48" t="str">
        <f t="shared" si="31"/>
        <v/>
      </c>
      <c r="BG34" s="38"/>
      <c r="BH34" s="38"/>
      <c r="BI34" s="32" t="s">
        <v>65</v>
      </c>
      <c r="BJ34" s="32" t="s">
        <v>66</v>
      </c>
      <c r="BK34" s="32" t="s">
        <v>76</v>
      </c>
    </row>
    <row r="35" spans="1:63" ht="20" customHeight="1" x14ac:dyDescent="0.35">
      <c r="A35" s="51"/>
      <c r="B35" s="100"/>
      <c r="C35" s="32"/>
      <c r="D35" s="110"/>
      <c r="E35" s="32"/>
      <c r="F35" s="32" t="s">
        <v>62</v>
      </c>
      <c r="G35" s="69" t="s">
        <v>172</v>
      </c>
      <c r="H35" s="32" t="s">
        <v>194</v>
      </c>
      <c r="I35" s="32" t="s">
        <v>194</v>
      </c>
      <c r="J35" s="34" t="s">
        <v>174</v>
      </c>
      <c r="K35" s="100"/>
      <c r="L35" s="57" t="s">
        <v>86</v>
      </c>
      <c r="M35" s="36" t="s">
        <v>176</v>
      </c>
      <c r="N35" s="38"/>
      <c r="O35" s="38"/>
      <c r="P35" s="78" t="s">
        <v>195</v>
      </c>
      <c r="Q35" s="38"/>
      <c r="R35" s="37" t="s">
        <v>63</v>
      </c>
      <c r="S35" s="52">
        <f>'[1]Sunny 12.16'!Q150</f>
        <v>6.1</v>
      </c>
      <c r="T35" s="37" t="s">
        <v>64</v>
      </c>
      <c r="U35" s="101"/>
      <c r="V35" s="102"/>
      <c r="W35" s="102"/>
      <c r="X35" s="102"/>
      <c r="Y35" s="58">
        <v>25</v>
      </c>
      <c r="Z35" s="58">
        <v>25</v>
      </c>
      <c r="AA35" s="58">
        <v>30</v>
      </c>
      <c r="AB35" s="39">
        <v>8</v>
      </c>
      <c r="AC35" s="59">
        <v>1</v>
      </c>
      <c r="AD35" s="40">
        <f t="shared" si="25"/>
        <v>1.8749999999999999E-2</v>
      </c>
      <c r="AE35" s="39">
        <v>63</v>
      </c>
      <c r="AF35" s="41">
        <f t="shared" si="26"/>
        <v>3360</v>
      </c>
      <c r="AG35" s="42">
        <v>2250</v>
      </c>
      <c r="AH35" s="43">
        <f t="shared" si="27"/>
        <v>0.6696428571428571</v>
      </c>
      <c r="AI35" s="62" t="s">
        <v>78</v>
      </c>
      <c r="AJ35" s="61">
        <v>3.4000000000000002E-2</v>
      </c>
      <c r="AK35" s="44">
        <f t="shared" si="28"/>
        <v>0.23400000000000001</v>
      </c>
      <c r="AL35" s="43">
        <f t="shared" si="29"/>
        <v>1.4274</v>
      </c>
      <c r="AM35" s="43">
        <f t="shared" si="19"/>
        <v>8.197042857142856</v>
      </c>
      <c r="AN35" s="45">
        <v>0</v>
      </c>
      <c r="AO35" s="53">
        <f t="shared" si="20"/>
        <v>0</v>
      </c>
      <c r="AP35" s="54">
        <v>0</v>
      </c>
      <c r="AQ35" s="43">
        <f t="shared" si="21"/>
        <v>0</v>
      </c>
      <c r="AR35" s="46">
        <v>0</v>
      </c>
      <c r="AS35" s="45">
        <v>0</v>
      </c>
      <c r="AT35" s="53">
        <f t="shared" si="22"/>
        <v>0</v>
      </c>
      <c r="AU35" s="43">
        <f t="shared" si="23"/>
        <v>0</v>
      </c>
      <c r="AV35" s="43">
        <f t="shared" si="24"/>
        <v>8.197042857142856</v>
      </c>
      <c r="AW35" s="74">
        <f t="shared" si="30"/>
        <v>0.31691309523809535</v>
      </c>
      <c r="AX35" s="52">
        <v>12</v>
      </c>
      <c r="AY35" s="38"/>
      <c r="AZ35" s="38"/>
      <c r="BA35" s="47"/>
      <c r="BB35" s="32">
        <v>500</v>
      </c>
      <c r="BC35" s="43">
        <f t="shared" si="32"/>
        <v>4098.5214285714283</v>
      </c>
      <c r="BD35" s="53">
        <f t="shared" si="33"/>
        <v>6000</v>
      </c>
      <c r="BE35" s="47"/>
      <c r="BF35" s="48" t="str">
        <f t="shared" si="31"/>
        <v/>
      </c>
      <c r="BG35" s="38"/>
      <c r="BH35" s="38"/>
      <c r="BI35" s="32" t="s">
        <v>65</v>
      </c>
      <c r="BJ35" s="32" t="s">
        <v>66</v>
      </c>
      <c r="BK35" s="32" t="s">
        <v>76</v>
      </c>
    </row>
    <row r="36" spans="1:63" ht="20" customHeight="1" x14ac:dyDescent="0.35">
      <c r="A36" s="51"/>
      <c r="B36" s="100"/>
      <c r="C36" s="32"/>
      <c r="D36" s="109" t="s">
        <v>196</v>
      </c>
      <c r="E36" s="32" t="s">
        <v>197</v>
      </c>
      <c r="F36" s="32" t="s">
        <v>62</v>
      </c>
      <c r="G36" s="66" t="s">
        <v>198</v>
      </c>
      <c r="H36" s="32" t="s">
        <v>199</v>
      </c>
      <c r="I36" s="32" t="s">
        <v>241</v>
      </c>
      <c r="J36" s="66" t="s">
        <v>200</v>
      </c>
      <c r="K36" s="109" t="s">
        <v>200</v>
      </c>
      <c r="L36" s="57" t="s">
        <v>201</v>
      </c>
      <c r="M36" s="36" t="s">
        <v>202</v>
      </c>
      <c r="N36" s="38"/>
      <c r="O36" s="38"/>
      <c r="P36" s="32" t="s">
        <v>203</v>
      </c>
      <c r="Q36" s="38"/>
      <c r="R36" s="37" t="s">
        <v>63</v>
      </c>
      <c r="S36" s="52">
        <f>'[1]Sunny 12.16'!Q152</f>
        <v>2.5</v>
      </c>
      <c r="T36" s="37" t="s">
        <v>64</v>
      </c>
      <c r="U36" s="101" t="s">
        <v>74</v>
      </c>
      <c r="V36" s="107">
        <v>46</v>
      </c>
      <c r="W36" s="107">
        <v>26</v>
      </c>
      <c r="X36" s="107">
        <v>42.5</v>
      </c>
      <c r="Y36" s="58">
        <v>17</v>
      </c>
      <c r="Z36" s="58">
        <v>8.5</v>
      </c>
      <c r="AA36" s="58">
        <v>20.5</v>
      </c>
      <c r="AB36" s="39">
        <v>8</v>
      </c>
      <c r="AC36" s="59">
        <v>2</v>
      </c>
      <c r="AD36" s="40">
        <f t="shared" si="25"/>
        <v>2.96225E-3</v>
      </c>
      <c r="AE36" s="39">
        <v>63</v>
      </c>
      <c r="AF36" s="41">
        <f t="shared" si="26"/>
        <v>42535.235040931722</v>
      </c>
      <c r="AG36" s="42">
        <v>2250</v>
      </c>
      <c r="AH36" s="43">
        <f t="shared" si="27"/>
        <v>5.2897321428571432E-2</v>
      </c>
      <c r="AI36" s="60" t="s">
        <v>75</v>
      </c>
      <c r="AJ36" s="61">
        <v>1.7999999999999999E-2</v>
      </c>
      <c r="AK36" s="44">
        <f t="shared" si="28"/>
        <v>0.218</v>
      </c>
      <c r="AL36" s="43">
        <f t="shared" si="29"/>
        <v>0.54500000000000004</v>
      </c>
      <c r="AM36" s="43">
        <f t="shared" si="19"/>
        <v>3.0978973214285714</v>
      </c>
      <c r="AN36" s="45">
        <v>0</v>
      </c>
      <c r="AO36" s="53">
        <f t="shared" si="20"/>
        <v>0</v>
      </c>
      <c r="AP36" s="54">
        <v>0.05</v>
      </c>
      <c r="AQ36" s="43">
        <f t="shared" si="21"/>
        <v>0.26</v>
      </c>
      <c r="AR36" s="46">
        <v>0</v>
      </c>
      <c r="AS36" s="45">
        <v>0</v>
      </c>
      <c r="AT36" s="53">
        <f t="shared" si="22"/>
        <v>0</v>
      </c>
      <c r="AU36" s="43">
        <f t="shared" si="23"/>
        <v>0.26</v>
      </c>
      <c r="AV36" s="43">
        <f t="shared" si="24"/>
        <v>3.3578973214285712</v>
      </c>
      <c r="AW36" s="74">
        <f t="shared" si="30"/>
        <v>0.3542505151098902</v>
      </c>
      <c r="AX36" s="52">
        <v>5.2</v>
      </c>
      <c r="AY36" s="38"/>
      <c r="AZ36" s="38"/>
      <c r="BA36" s="47"/>
      <c r="BB36" s="32">
        <v>1000</v>
      </c>
      <c r="BC36" s="43">
        <f t="shared" ref="BC36:BC45" si="34">IF(ISERROR(AV36*BB36),"",AV36*BB36)</f>
        <v>3357.8973214285711</v>
      </c>
      <c r="BD36" s="53">
        <f t="shared" ref="BD36:BD45" si="35">IF(ISERROR(AX36*BB36),"",AX36*BB36)</f>
        <v>5200</v>
      </c>
      <c r="BE36" s="47"/>
      <c r="BF36" s="48">
        <v>25.42</v>
      </c>
      <c r="BG36" s="38"/>
      <c r="BH36" s="38"/>
      <c r="BI36" s="32" t="s">
        <v>65</v>
      </c>
      <c r="BJ36" s="32" t="s">
        <v>66</v>
      </c>
      <c r="BK36" s="32" t="s">
        <v>105</v>
      </c>
    </row>
    <row r="37" spans="1:63" ht="20" customHeight="1" x14ac:dyDescent="0.35">
      <c r="A37" s="51"/>
      <c r="B37" s="100"/>
      <c r="C37" s="32"/>
      <c r="D37" s="109"/>
      <c r="E37" s="32" t="s">
        <v>197</v>
      </c>
      <c r="F37" s="32" t="s">
        <v>62</v>
      </c>
      <c r="G37" s="66" t="s">
        <v>198</v>
      </c>
      <c r="H37" s="32" t="s">
        <v>77</v>
      </c>
      <c r="I37" s="32" t="s">
        <v>77</v>
      </c>
      <c r="J37" s="66" t="s">
        <v>200</v>
      </c>
      <c r="K37" s="109"/>
      <c r="L37" s="57" t="s">
        <v>204</v>
      </c>
      <c r="M37" s="36" t="s">
        <v>202</v>
      </c>
      <c r="N37" s="38"/>
      <c r="O37" s="38"/>
      <c r="P37" s="32" t="s">
        <v>205</v>
      </c>
      <c r="Q37" s="38"/>
      <c r="R37" s="37" t="s">
        <v>63</v>
      </c>
      <c r="S37" s="52">
        <f>'[1]Sunny 12.16'!Q153</f>
        <v>1.56</v>
      </c>
      <c r="T37" s="37" t="s">
        <v>64</v>
      </c>
      <c r="U37" s="101"/>
      <c r="V37" s="107"/>
      <c r="W37" s="107"/>
      <c r="X37" s="107"/>
      <c r="Y37" s="58">
        <v>12</v>
      </c>
      <c r="Z37" s="58">
        <v>7</v>
      </c>
      <c r="AA37" s="58">
        <v>13</v>
      </c>
      <c r="AB37" s="39">
        <v>8</v>
      </c>
      <c r="AC37" s="59">
        <v>1</v>
      </c>
      <c r="AD37" s="40">
        <f t="shared" si="25"/>
        <v>1.0920000000000001E-3</v>
      </c>
      <c r="AE37" s="39">
        <v>63</v>
      </c>
      <c r="AF37" s="41">
        <f t="shared" si="26"/>
        <v>57692.307692307688</v>
      </c>
      <c r="AG37" s="42">
        <v>2250</v>
      </c>
      <c r="AH37" s="43">
        <f t="shared" si="27"/>
        <v>3.9E-2</v>
      </c>
      <c r="AI37" s="62" t="s">
        <v>78</v>
      </c>
      <c r="AJ37" s="61">
        <v>3.4000000000000002E-2</v>
      </c>
      <c r="AK37" s="44">
        <f t="shared" si="28"/>
        <v>0.23400000000000001</v>
      </c>
      <c r="AL37" s="43">
        <f t="shared" si="29"/>
        <v>0.36504000000000003</v>
      </c>
      <c r="AM37" s="43">
        <f t="shared" si="19"/>
        <v>1.96404</v>
      </c>
      <c r="AN37" s="45">
        <v>0</v>
      </c>
      <c r="AO37" s="53">
        <f t="shared" si="20"/>
        <v>0</v>
      </c>
      <c r="AP37" s="54">
        <v>0.05</v>
      </c>
      <c r="AQ37" s="43">
        <f t="shared" si="21"/>
        <v>0.17250000000000001</v>
      </c>
      <c r="AR37" s="46">
        <v>0</v>
      </c>
      <c r="AS37" s="45">
        <v>0</v>
      </c>
      <c r="AT37" s="53">
        <f t="shared" si="22"/>
        <v>0</v>
      </c>
      <c r="AU37" s="43">
        <f t="shared" si="23"/>
        <v>0.17250000000000001</v>
      </c>
      <c r="AV37" s="43">
        <f t="shared" si="24"/>
        <v>2.1365400000000001</v>
      </c>
      <c r="AW37" s="74">
        <f t="shared" si="30"/>
        <v>0.38071304347826085</v>
      </c>
      <c r="AX37" s="52">
        <v>3.45</v>
      </c>
      <c r="AY37" s="38"/>
      <c r="AZ37" s="38"/>
      <c r="BA37" s="47"/>
      <c r="BB37" s="32">
        <v>500</v>
      </c>
      <c r="BC37" s="43">
        <f t="shared" si="34"/>
        <v>1068.27</v>
      </c>
      <c r="BD37" s="53">
        <f t="shared" si="35"/>
        <v>1725</v>
      </c>
      <c r="BE37" s="47"/>
      <c r="BF37" s="48" t="str">
        <f t="shared" si="31"/>
        <v/>
      </c>
      <c r="BG37" s="38"/>
      <c r="BH37" s="38"/>
      <c r="BI37" s="32" t="s">
        <v>65</v>
      </c>
      <c r="BJ37" s="32" t="s">
        <v>66</v>
      </c>
      <c r="BK37" s="32" t="s">
        <v>105</v>
      </c>
    </row>
    <row r="38" spans="1:63" ht="20" customHeight="1" x14ac:dyDescent="0.35">
      <c r="A38" s="51"/>
      <c r="B38" s="100"/>
      <c r="C38" s="32"/>
      <c r="D38" s="109"/>
      <c r="E38" s="32" t="s">
        <v>197</v>
      </c>
      <c r="F38" s="32" t="s">
        <v>62</v>
      </c>
      <c r="G38" s="66" t="s">
        <v>198</v>
      </c>
      <c r="H38" s="32" t="s">
        <v>79</v>
      </c>
      <c r="I38" s="32" t="s">
        <v>79</v>
      </c>
      <c r="J38" s="66" t="s">
        <v>200</v>
      </c>
      <c r="K38" s="109"/>
      <c r="L38" s="57" t="s">
        <v>80</v>
      </c>
      <c r="M38" s="36" t="s">
        <v>202</v>
      </c>
      <c r="N38" s="38"/>
      <c r="O38" s="38"/>
      <c r="P38" s="32" t="s">
        <v>206</v>
      </c>
      <c r="Q38" s="38"/>
      <c r="R38" s="37" t="s">
        <v>63</v>
      </c>
      <c r="S38" s="52">
        <f>'[1]Sunny 12.16'!Q154</f>
        <v>1.44</v>
      </c>
      <c r="T38" s="37" t="s">
        <v>64</v>
      </c>
      <c r="U38" s="101"/>
      <c r="V38" s="107"/>
      <c r="W38" s="107"/>
      <c r="X38" s="107"/>
      <c r="Y38" s="58">
        <v>8.5</v>
      </c>
      <c r="Z38" s="58">
        <v>8.5</v>
      </c>
      <c r="AA38" s="58">
        <v>12.5</v>
      </c>
      <c r="AB38" s="39">
        <v>8</v>
      </c>
      <c r="AC38" s="59">
        <v>1</v>
      </c>
      <c r="AD38" s="40">
        <f t="shared" si="25"/>
        <v>9.0312499999999996E-4</v>
      </c>
      <c r="AE38" s="39">
        <v>63</v>
      </c>
      <c r="AF38" s="41">
        <f t="shared" si="26"/>
        <v>69757.785467128037</v>
      </c>
      <c r="AG38" s="42">
        <v>2250</v>
      </c>
      <c r="AH38" s="43">
        <f t="shared" si="27"/>
        <v>3.2254464285714282E-2</v>
      </c>
      <c r="AI38" s="62" t="s">
        <v>78</v>
      </c>
      <c r="AJ38" s="61">
        <v>3.4000000000000002E-2</v>
      </c>
      <c r="AK38" s="44">
        <f t="shared" si="28"/>
        <v>0.23400000000000001</v>
      </c>
      <c r="AL38" s="43">
        <f t="shared" si="29"/>
        <v>0.33695999999999998</v>
      </c>
      <c r="AM38" s="43">
        <f t="shared" si="19"/>
        <v>1.8092144642857142</v>
      </c>
      <c r="AN38" s="45">
        <v>0</v>
      </c>
      <c r="AO38" s="53">
        <f t="shared" si="20"/>
        <v>0</v>
      </c>
      <c r="AP38" s="54">
        <v>0.05</v>
      </c>
      <c r="AQ38" s="43">
        <f t="shared" si="21"/>
        <v>0.16250000000000001</v>
      </c>
      <c r="AR38" s="46">
        <v>0</v>
      </c>
      <c r="AS38" s="45">
        <v>0</v>
      </c>
      <c r="AT38" s="53">
        <f t="shared" si="22"/>
        <v>0</v>
      </c>
      <c r="AU38" s="43">
        <f t="shared" si="23"/>
        <v>0.16250000000000001</v>
      </c>
      <c r="AV38" s="43">
        <f t="shared" si="24"/>
        <v>1.9717144642857143</v>
      </c>
      <c r="AW38" s="74">
        <f t="shared" si="30"/>
        <v>0.39331862637362636</v>
      </c>
      <c r="AX38" s="52">
        <v>3.25</v>
      </c>
      <c r="AY38" s="38"/>
      <c r="AZ38" s="38"/>
      <c r="BA38" s="47"/>
      <c r="BB38" s="32">
        <v>500</v>
      </c>
      <c r="BC38" s="43">
        <f t="shared" si="34"/>
        <v>985.85723214285713</v>
      </c>
      <c r="BD38" s="53">
        <f t="shared" si="35"/>
        <v>1625</v>
      </c>
      <c r="BE38" s="47"/>
      <c r="BF38" s="48" t="str">
        <f t="shared" si="31"/>
        <v/>
      </c>
      <c r="BG38" s="38"/>
      <c r="BH38" s="38"/>
      <c r="BI38" s="32" t="s">
        <v>65</v>
      </c>
      <c r="BJ38" s="32" t="s">
        <v>66</v>
      </c>
      <c r="BK38" s="32" t="s">
        <v>105</v>
      </c>
    </row>
    <row r="39" spans="1:63" ht="20" customHeight="1" x14ac:dyDescent="0.35">
      <c r="A39" s="51"/>
      <c r="B39" s="100"/>
      <c r="C39" s="32"/>
      <c r="D39" s="109"/>
      <c r="E39" s="32" t="s">
        <v>197</v>
      </c>
      <c r="F39" s="32" t="s">
        <v>62</v>
      </c>
      <c r="G39" s="66" t="s">
        <v>198</v>
      </c>
      <c r="H39" s="32" t="s">
        <v>81</v>
      </c>
      <c r="I39" s="32" t="s">
        <v>81</v>
      </c>
      <c r="J39" s="66" t="s">
        <v>200</v>
      </c>
      <c r="K39" s="109"/>
      <c r="L39" s="57" t="s">
        <v>183</v>
      </c>
      <c r="M39" s="36" t="s">
        <v>202</v>
      </c>
      <c r="N39" s="38"/>
      <c r="O39" s="38"/>
      <c r="P39" s="32" t="s">
        <v>207</v>
      </c>
      <c r="Q39" s="38"/>
      <c r="R39" s="37" t="s">
        <v>63</v>
      </c>
      <c r="S39" s="52">
        <f>'[1]Sunny 12.16'!Q155</f>
        <v>1.44</v>
      </c>
      <c r="T39" s="37" t="s">
        <v>64</v>
      </c>
      <c r="U39" s="101"/>
      <c r="V39" s="107"/>
      <c r="W39" s="107"/>
      <c r="X39" s="107"/>
      <c r="Y39" s="58">
        <v>15</v>
      </c>
      <c r="Z39" s="58">
        <v>4</v>
      </c>
      <c r="AA39" s="58">
        <v>11.5</v>
      </c>
      <c r="AB39" s="39">
        <v>8</v>
      </c>
      <c r="AC39" s="59">
        <v>1</v>
      </c>
      <c r="AD39" s="40">
        <f t="shared" si="25"/>
        <v>6.8999999999999997E-4</v>
      </c>
      <c r="AE39" s="39">
        <v>63</v>
      </c>
      <c r="AF39" s="41">
        <f t="shared" si="26"/>
        <v>91304.34782608696</v>
      </c>
      <c r="AG39" s="42">
        <v>2250</v>
      </c>
      <c r="AH39" s="43">
        <f t="shared" si="27"/>
        <v>2.4642857142857143E-2</v>
      </c>
      <c r="AI39" s="62" t="s">
        <v>78</v>
      </c>
      <c r="AJ39" s="61">
        <v>3.4000000000000002E-2</v>
      </c>
      <c r="AK39" s="44">
        <f t="shared" si="28"/>
        <v>0.23400000000000001</v>
      </c>
      <c r="AL39" s="43">
        <f t="shared" si="29"/>
        <v>0.33695999999999998</v>
      </c>
      <c r="AM39" s="43">
        <f t="shared" si="19"/>
        <v>1.8016028571428571</v>
      </c>
      <c r="AN39" s="45">
        <v>0</v>
      </c>
      <c r="AO39" s="53">
        <f t="shared" si="20"/>
        <v>0</v>
      </c>
      <c r="AP39" s="54">
        <v>0.05</v>
      </c>
      <c r="AQ39" s="43">
        <f t="shared" si="21"/>
        <v>0.16250000000000001</v>
      </c>
      <c r="AR39" s="46">
        <v>0</v>
      </c>
      <c r="AS39" s="45">
        <v>0</v>
      </c>
      <c r="AT39" s="53">
        <f t="shared" si="22"/>
        <v>0</v>
      </c>
      <c r="AU39" s="43">
        <f t="shared" si="23"/>
        <v>0.16250000000000001</v>
      </c>
      <c r="AV39" s="43">
        <f t="shared" si="24"/>
        <v>1.9641028571428572</v>
      </c>
      <c r="AW39" s="74">
        <f t="shared" si="30"/>
        <v>0.39566065934065936</v>
      </c>
      <c r="AX39" s="52">
        <v>3.25</v>
      </c>
      <c r="AY39" s="38"/>
      <c r="AZ39" s="38"/>
      <c r="BA39" s="47"/>
      <c r="BB39" s="32">
        <v>500</v>
      </c>
      <c r="BC39" s="43">
        <f t="shared" si="34"/>
        <v>982.05142857142857</v>
      </c>
      <c r="BD39" s="53">
        <f t="shared" si="35"/>
        <v>1625</v>
      </c>
      <c r="BE39" s="47"/>
      <c r="BF39" s="48" t="str">
        <f t="shared" si="31"/>
        <v/>
      </c>
      <c r="BG39" s="38"/>
      <c r="BH39" s="38"/>
      <c r="BI39" s="32" t="s">
        <v>65</v>
      </c>
      <c r="BJ39" s="32" t="s">
        <v>66</v>
      </c>
      <c r="BK39" s="32" t="s">
        <v>105</v>
      </c>
    </row>
    <row r="40" spans="1:63" ht="20" customHeight="1" x14ac:dyDescent="0.35">
      <c r="A40" s="51"/>
      <c r="B40" s="100"/>
      <c r="C40" s="32"/>
      <c r="D40" s="109"/>
      <c r="E40" s="32" t="s">
        <v>197</v>
      </c>
      <c r="F40" s="32" t="s">
        <v>62</v>
      </c>
      <c r="G40" s="66" t="s">
        <v>198</v>
      </c>
      <c r="H40" s="32" t="s">
        <v>82</v>
      </c>
      <c r="I40" s="32" t="s">
        <v>82</v>
      </c>
      <c r="J40" s="66" t="s">
        <v>200</v>
      </c>
      <c r="K40" s="109"/>
      <c r="L40" s="57" t="s">
        <v>87</v>
      </c>
      <c r="M40" s="36" t="s">
        <v>202</v>
      </c>
      <c r="N40" s="38"/>
      <c r="O40" s="38"/>
      <c r="P40" s="32" t="s">
        <v>208</v>
      </c>
      <c r="Q40" s="38"/>
      <c r="R40" s="37" t="s">
        <v>63</v>
      </c>
      <c r="S40" s="52">
        <f>'[1]Sunny 12.16'!Q156</f>
        <v>2.16</v>
      </c>
      <c r="T40" s="37" t="s">
        <v>64</v>
      </c>
      <c r="U40" s="101"/>
      <c r="V40" s="107"/>
      <c r="W40" s="107"/>
      <c r="X40" s="107"/>
      <c r="Y40" s="58">
        <v>15</v>
      </c>
      <c r="Z40" s="58">
        <v>4</v>
      </c>
      <c r="AA40" s="58">
        <v>11.5</v>
      </c>
      <c r="AB40" s="39">
        <v>8</v>
      </c>
      <c r="AC40" s="59">
        <v>1</v>
      </c>
      <c r="AD40" s="40">
        <f t="shared" si="25"/>
        <v>6.8999999999999997E-4</v>
      </c>
      <c r="AE40" s="39">
        <v>63</v>
      </c>
      <c r="AF40" s="41">
        <f t="shared" si="26"/>
        <v>91304.34782608696</v>
      </c>
      <c r="AG40" s="42">
        <v>2250</v>
      </c>
      <c r="AH40" s="43">
        <f t="shared" si="27"/>
        <v>2.4642857142857143E-2</v>
      </c>
      <c r="AI40" s="62" t="s">
        <v>78</v>
      </c>
      <c r="AJ40" s="61">
        <v>3.4000000000000002E-2</v>
      </c>
      <c r="AK40" s="44">
        <f t="shared" si="28"/>
        <v>0.23400000000000001</v>
      </c>
      <c r="AL40" s="43">
        <f t="shared" si="29"/>
        <v>0.50544000000000011</v>
      </c>
      <c r="AM40" s="43">
        <f t="shared" si="19"/>
        <v>2.6900828571428574</v>
      </c>
      <c r="AN40" s="45">
        <v>0</v>
      </c>
      <c r="AO40" s="53">
        <f t="shared" si="20"/>
        <v>0</v>
      </c>
      <c r="AP40" s="54">
        <v>0.05</v>
      </c>
      <c r="AQ40" s="43">
        <f t="shared" si="21"/>
        <v>0.24249999999999999</v>
      </c>
      <c r="AR40" s="46">
        <v>0</v>
      </c>
      <c r="AS40" s="45">
        <v>0</v>
      </c>
      <c r="AT40" s="53">
        <f t="shared" si="22"/>
        <v>0</v>
      </c>
      <c r="AU40" s="43">
        <f t="shared" si="23"/>
        <v>0.24249999999999999</v>
      </c>
      <c r="AV40" s="43">
        <f t="shared" si="24"/>
        <v>2.9325828571428576</v>
      </c>
      <c r="AW40" s="74">
        <f t="shared" si="30"/>
        <v>0.39534374079528706</v>
      </c>
      <c r="AX40" s="52">
        <v>4.8499999999999996</v>
      </c>
      <c r="AY40" s="38"/>
      <c r="AZ40" s="38"/>
      <c r="BA40" s="47"/>
      <c r="BB40" s="32">
        <v>500</v>
      </c>
      <c r="BC40" s="43">
        <f t="shared" si="34"/>
        <v>1466.2914285714287</v>
      </c>
      <c r="BD40" s="53">
        <f t="shared" si="35"/>
        <v>2425</v>
      </c>
      <c r="BE40" s="47"/>
      <c r="BF40" s="48" t="str">
        <f t="shared" si="31"/>
        <v/>
      </c>
      <c r="BG40" s="38"/>
      <c r="BH40" s="38"/>
      <c r="BI40" s="32" t="s">
        <v>65</v>
      </c>
      <c r="BJ40" s="32" t="s">
        <v>66</v>
      </c>
      <c r="BK40" s="32" t="s">
        <v>105</v>
      </c>
    </row>
    <row r="41" spans="1:63" ht="20" customHeight="1" x14ac:dyDescent="0.35">
      <c r="A41" s="51"/>
      <c r="B41" s="100"/>
      <c r="C41" s="32"/>
      <c r="D41" s="109"/>
      <c r="E41" s="32" t="s">
        <v>197</v>
      </c>
      <c r="F41" s="32" t="s">
        <v>62</v>
      </c>
      <c r="G41" s="66" t="s">
        <v>198</v>
      </c>
      <c r="H41" s="32" t="s">
        <v>88</v>
      </c>
      <c r="I41" s="32" t="s">
        <v>88</v>
      </c>
      <c r="J41" s="66" t="s">
        <v>200</v>
      </c>
      <c r="K41" s="109"/>
      <c r="L41" s="57" t="s">
        <v>209</v>
      </c>
      <c r="M41" s="36" t="s">
        <v>202</v>
      </c>
      <c r="N41" s="38"/>
      <c r="O41" s="38"/>
      <c r="P41" s="32" t="s">
        <v>210</v>
      </c>
      <c r="Q41" s="38"/>
      <c r="R41" s="37" t="s">
        <v>63</v>
      </c>
      <c r="S41" s="52">
        <f>'[1]Sunny 12.16'!Q157</f>
        <v>2.2000000000000002</v>
      </c>
      <c r="T41" s="37" t="s">
        <v>64</v>
      </c>
      <c r="U41" s="101"/>
      <c r="V41" s="107"/>
      <c r="W41" s="107"/>
      <c r="X41" s="107"/>
      <c r="Y41" s="58">
        <v>26.5</v>
      </c>
      <c r="Z41" s="58">
        <v>4</v>
      </c>
      <c r="AA41" s="58">
        <v>15.5</v>
      </c>
      <c r="AB41" s="39">
        <v>8</v>
      </c>
      <c r="AC41" s="59">
        <v>1</v>
      </c>
      <c r="AD41" s="40">
        <f t="shared" si="25"/>
        <v>1.6429999999999999E-3</v>
      </c>
      <c r="AE41" s="39">
        <v>63</v>
      </c>
      <c r="AF41" s="41">
        <f t="shared" si="26"/>
        <v>38344.491783323188</v>
      </c>
      <c r="AG41" s="42">
        <v>2250</v>
      </c>
      <c r="AH41" s="43">
        <f t="shared" si="27"/>
        <v>5.8678571428571427E-2</v>
      </c>
      <c r="AI41" s="62" t="s">
        <v>78</v>
      </c>
      <c r="AJ41" s="61">
        <v>3.4000000000000002E-2</v>
      </c>
      <c r="AK41" s="44">
        <f t="shared" si="28"/>
        <v>0.23400000000000001</v>
      </c>
      <c r="AL41" s="43">
        <f t="shared" si="29"/>
        <v>0.51480000000000004</v>
      </c>
      <c r="AM41" s="43">
        <f t="shared" si="19"/>
        <v>2.7734785714285719</v>
      </c>
      <c r="AN41" s="45">
        <v>0</v>
      </c>
      <c r="AO41" s="53">
        <f t="shared" si="20"/>
        <v>0</v>
      </c>
      <c r="AP41" s="54">
        <v>0.05</v>
      </c>
      <c r="AQ41" s="43">
        <f t="shared" si="21"/>
        <v>0.23250000000000004</v>
      </c>
      <c r="AR41" s="46">
        <v>0</v>
      </c>
      <c r="AS41" s="45">
        <v>0</v>
      </c>
      <c r="AT41" s="53">
        <f t="shared" si="22"/>
        <v>0</v>
      </c>
      <c r="AU41" s="43">
        <f t="shared" si="23"/>
        <v>0.23250000000000004</v>
      </c>
      <c r="AV41" s="43">
        <f t="shared" si="24"/>
        <v>3.0059785714285718</v>
      </c>
      <c r="AW41" s="74">
        <f t="shared" si="30"/>
        <v>0.35355299539170504</v>
      </c>
      <c r="AX41" s="52">
        <v>4.6500000000000004</v>
      </c>
      <c r="AY41" s="38"/>
      <c r="AZ41" s="38"/>
      <c r="BA41" s="47"/>
      <c r="BB41" s="32">
        <v>500</v>
      </c>
      <c r="BC41" s="43">
        <f t="shared" si="34"/>
        <v>1502.9892857142859</v>
      </c>
      <c r="BD41" s="53">
        <f t="shared" si="35"/>
        <v>2325</v>
      </c>
      <c r="BE41" s="47"/>
      <c r="BF41" s="48" t="str">
        <f t="shared" si="31"/>
        <v/>
      </c>
      <c r="BG41" s="38"/>
      <c r="BH41" s="38"/>
      <c r="BI41" s="32" t="s">
        <v>65</v>
      </c>
      <c r="BJ41" s="32" t="s">
        <v>66</v>
      </c>
      <c r="BK41" s="32" t="s">
        <v>105</v>
      </c>
    </row>
    <row r="42" spans="1:63" ht="20" customHeight="1" x14ac:dyDescent="0.35">
      <c r="A42" s="51"/>
      <c r="B42" s="100"/>
      <c r="C42" s="32"/>
      <c r="D42" s="109"/>
      <c r="E42" s="32" t="s">
        <v>197</v>
      </c>
      <c r="F42" s="32" t="s">
        <v>62</v>
      </c>
      <c r="G42" s="66" t="s">
        <v>198</v>
      </c>
      <c r="H42" s="32" t="s">
        <v>83</v>
      </c>
      <c r="I42" s="32" t="s">
        <v>83</v>
      </c>
      <c r="J42" s="66" t="s">
        <v>200</v>
      </c>
      <c r="K42" s="109"/>
      <c r="L42" s="57" t="s">
        <v>107</v>
      </c>
      <c r="M42" s="36" t="s">
        <v>202</v>
      </c>
      <c r="N42" s="38"/>
      <c r="O42" s="38"/>
      <c r="P42" s="32" t="s">
        <v>211</v>
      </c>
      <c r="Q42" s="38"/>
      <c r="R42" s="37" t="s">
        <v>63</v>
      </c>
      <c r="S42" s="52">
        <f>'[1]Sunny 12.16'!Q158</f>
        <v>2.62</v>
      </c>
      <c r="T42" s="37" t="s">
        <v>64</v>
      </c>
      <c r="U42" s="101"/>
      <c r="V42" s="107"/>
      <c r="W42" s="107"/>
      <c r="X42" s="107"/>
      <c r="Y42" s="58">
        <v>14</v>
      </c>
      <c r="Z42" s="58">
        <v>14</v>
      </c>
      <c r="AA42" s="58">
        <v>32.5</v>
      </c>
      <c r="AB42" s="39">
        <v>8</v>
      </c>
      <c r="AC42" s="59">
        <v>1</v>
      </c>
      <c r="AD42" s="40">
        <f t="shared" si="25"/>
        <v>6.3699999999999998E-3</v>
      </c>
      <c r="AE42" s="39">
        <v>63</v>
      </c>
      <c r="AF42" s="41">
        <f t="shared" si="26"/>
        <v>9890.1098901098903</v>
      </c>
      <c r="AG42" s="42">
        <v>2250</v>
      </c>
      <c r="AH42" s="43">
        <f t="shared" si="27"/>
        <v>0.22750000000000001</v>
      </c>
      <c r="AI42" s="62" t="s">
        <v>78</v>
      </c>
      <c r="AJ42" s="61">
        <v>3.4000000000000002E-2</v>
      </c>
      <c r="AK42" s="44">
        <f t="shared" si="28"/>
        <v>0.23400000000000001</v>
      </c>
      <c r="AL42" s="43">
        <f t="shared" si="29"/>
        <v>0.61308000000000007</v>
      </c>
      <c r="AM42" s="43">
        <f t="shared" si="19"/>
        <v>3.4605800000000002</v>
      </c>
      <c r="AN42" s="45">
        <v>0</v>
      </c>
      <c r="AO42" s="53">
        <f t="shared" si="20"/>
        <v>0</v>
      </c>
      <c r="AP42" s="54">
        <v>0.05</v>
      </c>
      <c r="AQ42" s="43">
        <f t="shared" si="21"/>
        <v>0.27500000000000002</v>
      </c>
      <c r="AR42" s="46">
        <v>0</v>
      </c>
      <c r="AS42" s="45">
        <v>0</v>
      </c>
      <c r="AT42" s="53">
        <f t="shared" si="22"/>
        <v>0</v>
      </c>
      <c r="AU42" s="43">
        <f t="shared" si="23"/>
        <v>0.27500000000000002</v>
      </c>
      <c r="AV42" s="43">
        <f t="shared" si="24"/>
        <v>3.7355800000000001</v>
      </c>
      <c r="AW42" s="74">
        <f t="shared" si="30"/>
        <v>0.32080363636363635</v>
      </c>
      <c r="AX42" s="52">
        <v>5.5</v>
      </c>
      <c r="AY42" s="38"/>
      <c r="AZ42" s="38"/>
      <c r="BA42" s="47"/>
      <c r="BB42" s="32">
        <v>500</v>
      </c>
      <c r="BC42" s="43">
        <f t="shared" si="34"/>
        <v>1867.79</v>
      </c>
      <c r="BD42" s="53">
        <f t="shared" si="35"/>
        <v>2750</v>
      </c>
      <c r="BE42" s="47"/>
      <c r="BF42" s="48" t="str">
        <f t="shared" si="31"/>
        <v/>
      </c>
      <c r="BG42" s="38"/>
      <c r="BH42" s="38"/>
      <c r="BI42" s="32" t="s">
        <v>65</v>
      </c>
      <c r="BJ42" s="32" t="s">
        <v>66</v>
      </c>
      <c r="BK42" s="32" t="s">
        <v>105</v>
      </c>
    </row>
    <row r="43" spans="1:63" ht="20" customHeight="1" x14ac:dyDescent="0.35">
      <c r="A43" s="51"/>
      <c r="B43" s="100"/>
      <c r="C43" s="32"/>
      <c r="D43" s="109"/>
      <c r="E43" s="32" t="s">
        <v>197</v>
      </c>
      <c r="F43" s="32" t="s">
        <v>62</v>
      </c>
      <c r="G43" s="66" t="s">
        <v>198</v>
      </c>
      <c r="H43" s="63" t="s">
        <v>84</v>
      </c>
      <c r="I43" s="63" t="s">
        <v>84</v>
      </c>
      <c r="J43" s="66" t="s">
        <v>200</v>
      </c>
      <c r="K43" s="109"/>
      <c r="L43" s="57" t="s">
        <v>108</v>
      </c>
      <c r="M43" s="36" t="s">
        <v>202</v>
      </c>
      <c r="N43" s="38"/>
      <c r="O43" s="38"/>
      <c r="P43" s="32" t="s">
        <v>212</v>
      </c>
      <c r="Q43" s="38"/>
      <c r="R43" s="37" t="s">
        <v>63</v>
      </c>
      <c r="S43" s="52">
        <f>'[1]Sunny 12.16'!Q159</f>
        <v>3.71</v>
      </c>
      <c r="T43" s="37" t="s">
        <v>64</v>
      </c>
      <c r="U43" s="101"/>
      <c r="V43" s="107"/>
      <c r="W43" s="107"/>
      <c r="X43" s="107"/>
      <c r="Y43" s="58">
        <v>20.5</v>
      </c>
      <c r="Z43" s="58">
        <v>20.5</v>
      </c>
      <c r="AA43" s="58">
        <v>27.5</v>
      </c>
      <c r="AB43" s="39">
        <v>8</v>
      </c>
      <c r="AC43" s="59">
        <v>1</v>
      </c>
      <c r="AD43" s="40">
        <f t="shared" si="25"/>
        <v>1.1556874999999999E-2</v>
      </c>
      <c r="AE43" s="39">
        <v>63</v>
      </c>
      <c r="AF43" s="41">
        <f t="shared" si="26"/>
        <v>5451.3006327402527</v>
      </c>
      <c r="AG43" s="42">
        <v>2250</v>
      </c>
      <c r="AH43" s="43">
        <f t="shared" si="27"/>
        <v>0.41274553571428568</v>
      </c>
      <c r="AI43" s="62" t="s">
        <v>78</v>
      </c>
      <c r="AJ43" s="61">
        <v>3.4000000000000002E-2</v>
      </c>
      <c r="AK43" s="44">
        <f t="shared" si="28"/>
        <v>0.23400000000000001</v>
      </c>
      <c r="AL43" s="43">
        <f t="shared" si="29"/>
        <v>0.86814000000000002</v>
      </c>
      <c r="AM43" s="43">
        <f t="shared" si="19"/>
        <v>4.9908855357142858</v>
      </c>
      <c r="AN43" s="45">
        <v>0</v>
      </c>
      <c r="AO43" s="53">
        <f t="shared" si="20"/>
        <v>0</v>
      </c>
      <c r="AP43" s="54">
        <v>0.05</v>
      </c>
      <c r="AQ43" s="43">
        <f t="shared" si="21"/>
        <v>0.375</v>
      </c>
      <c r="AR43" s="46">
        <v>0</v>
      </c>
      <c r="AS43" s="45">
        <v>0</v>
      </c>
      <c r="AT43" s="53">
        <f t="shared" si="22"/>
        <v>0</v>
      </c>
      <c r="AU43" s="43">
        <f t="shared" si="23"/>
        <v>0.375</v>
      </c>
      <c r="AV43" s="43">
        <f t="shared" si="24"/>
        <v>5.3658855357142858</v>
      </c>
      <c r="AW43" s="74">
        <f t="shared" si="30"/>
        <v>0.28454859523809523</v>
      </c>
      <c r="AX43" s="52">
        <v>7.5</v>
      </c>
      <c r="AY43" s="38"/>
      <c r="AZ43" s="38"/>
      <c r="BA43" s="47"/>
      <c r="BB43" s="32">
        <v>500</v>
      </c>
      <c r="BC43" s="43">
        <f t="shared" si="34"/>
        <v>2682.9427678571428</v>
      </c>
      <c r="BD43" s="53">
        <f t="shared" si="35"/>
        <v>3750</v>
      </c>
      <c r="BE43" s="47"/>
      <c r="BF43" s="48" t="str">
        <f t="shared" si="31"/>
        <v/>
      </c>
      <c r="BG43" s="38"/>
      <c r="BH43" s="38"/>
      <c r="BI43" s="32" t="s">
        <v>65</v>
      </c>
      <c r="BJ43" s="32" t="s">
        <v>66</v>
      </c>
      <c r="BK43" s="32" t="s">
        <v>105</v>
      </c>
    </row>
    <row r="44" spans="1:63" ht="20" customHeight="1" x14ac:dyDescent="0.35">
      <c r="A44" s="51"/>
      <c r="B44" s="100"/>
      <c r="C44" s="32"/>
      <c r="D44" s="109"/>
      <c r="E44" s="32" t="s">
        <v>197</v>
      </c>
      <c r="F44" s="32" t="s">
        <v>62</v>
      </c>
      <c r="G44" s="66" t="s">
        <v>198</v>
      </c>
      <c r="H44" s="63" t="s">
        <v>85</v>
      </c>
      <c r="I44" s="63" t="s">
        <v>85</v>
      </c>
      <c r="J44" s="66" t="s">
        <v>200</v>
      </c>
      <c r="K44" s="109"/>
      <c r="L44" s="57" t="s">
        <v>213</v>
      </c>
      <c r="M44" s="36" t="s">
        <v>202</v>
      </c>
      <c r="N44" s="38"/>
      <c r="O44" s="38"/>
      <c r="P44" s="32" t="s">
        <v>214</v>
      </c>
      <c r="Q44" s="38"/>
      <c r="R44" s="37" t="s">
        <v>63</v>
      </c>
      <c r="S44" s="52">
        <f>'[1]Sunny 12.16'!Q160</f>
        <v>4.1900000000000004</v>
      </c>
      <c r="T44" s="37" t="s">
        <v>64</v>
      </c>
      <c r="U44" s="101"/>
      <c r="V44" s="107"/>
      <c r="W44" s="107"/>
      <c r="X44" s="107"/>
      <c r="Y44" s="58">
        <v>15</v>
      </c>
      <c r="Z44" s="58">
        <v>4</v>
      </c>
      <c r="AA44" s="58">
        <v>11.5</v>
      </c>
      <c r="AB44" s="39">
        <v>8</v>
      </c>
      <c r="AC44" s="59">
        <v>1</v>
      </c>
      <c r="AD44" s="40">
        <f t="shared" si="25"/>
        <v>6.8999999999999997E-4</v>
      </c>
      <c r="AE44" s="39">
        <v>63</v>
      </c>
      <c r="AF44" s="41">
        <f t="shared" si="26"/>
        <v>91304.34782608696</v>
      </c>
      <c r="AG44" s="42">
        <v>2250</v>
      </c>
      <c r="AH44" s="43">
        <f t="shared" si="27"/>
        <v>2.4642857142857143E-2</v>
      </c>
      <c r="AI44" s="62" t="s">
        <v>78</v>
      </c>
      <c r="AJ44" s="61">
        <v>3.4000000000000002E-2</v>
      </c>
      <c r="AK44" s="44">
        <f t="shared" si="28"/>
        <v>0.23400000000000001</v>
      </c>
      <c r="AL44" s="43">
        <f t="shared" si="29"/>
        <v>0.98046000000000011</v>
      </c>
      <c r="AM44" s="43">
        <f t="shared" si="19"/>
        <v>5.1951028571428575</v>
      </c>
      <c r="AN44" s="45">
        <v>0</v>
      </c>
      <c r="AO44" s="53">
        <f t="shared" si="20"/>
        <v>0</v>
      </c>
      <c r="AP44" s="54">
        <v>0.05</v>
      </c>
      <c r="AQ44" s="43">
        <f t="shared" si="21"/>
        <v>0.38750000000000001</v>
      </c>
      <c r="AR44" s="46">
        <v>0</v>
      </c>
      <c r="AS44" s="45">
        <v>0</v>
      </c>
      <c r="AT44" s="53">
        <f t="shared" si="22"/>
        <v>0</v>
      </c>
      <c r="AU44" s="43">
        <f t="shared" si="23"/>
        <v>0.38750000000000001</v>
      </c>
      <c r="AV44" s="43">
        <f t="shared" si="24"/>
        <v>5.5826028571428576</v>
      </c>
      <c r="AW44" s="74">
        <f t="shared" si="30"/>
        <v>0.27966414746543772</v>
      </c>
      <c r="AX44" s="52">
        <v>7.75</v>
      </c>
      <c r="AY44" s="38"/>
      <c r="AZ44" s="38"/>
      <c r="BA44" s="47"/>
      <c r="BB44" s="32">
        <v>500</v>
      </c>
      <c r="BC44" s="43">
        <f t="shared" si="34"/>
        <v>2791.3014285714289</v>
      </c>
      <c r="BD44" s="53">
        <f t="shared" si="35"/>
        <v>3875</v>
      </c>
      <c r="BE44" s="47"/>
      <c r="BF44" s="48" t="str">
        <f t="shared" si="31"/>
        <v/>
      </c>
      <c r="BG44" s="38"/>
      <c r="BH44" s="38"/>
      <c r="BI44" s="32" t="s">
        <v>65</v>
      </c>
      <c r="BJ44" s="32" t="s">
        <v>66</v>
      </c>
      <c r="BK44" s="32" t="s">
        <v>105</v>
      </c>
    </row>
    <row r="45" spans="1:63" ht="20" customHeight="1" x14ac:dyDescent="0.35">
      <c r="A45" s="51"/>
      <c r="B45" s="100"/>
      <c r="C45" s="32"/>
      <c r="D45" s="109"/>
      <c r="E45" s="32" t="s">
        <v>197</v>
      </c>
      <c r="F45" s="32" t="s">
        <v>62</v>
      </c>
      <c r="G45" s="66" t="s">
        <v>198</v>
      </c>
      <c r="H45" s="32" t="s">
        <v>89</v>
      </c>
      <c r="I45" s="32" t="s">
        <v>89</v>
      </c>
      <c r="J45" s="66" t="s">
        <v>200</v>
      </c>
      <c r="K45" s="109"/>
      <c r="L45" s="57" t="s">
        <v>86</v>
      </c>
      <c r="M45" s="36" t="s">
        <v>202</v>
      </c>
      <c r="N45" s="38"/>
      <c r="O45" s="38"/>
      <c r="P45" s="32" t="s">
        <v>215</v>
      </c>
      <c r="Q45" s="38"/>
      <c r="R45" s="37" t="s">
        <v>63</v>
      </c>
      <c r="S45" s="52">
        <f>'[1]Sunny 12.16'!Q161</f>
        <v>6.29</v>
      </c>
      <c r="T45" s="37" t="s">
        <v>64</v>
      </c>
      <c r="U45" s="101"/>
      <c r="V45" s="107"/>
      <c r="W45" s="107"/>
      <c r="X45" s="107"/>
      <c r="Y45" s="58">
        <v>15</v>
      </c>
      <c r="Z45" s="58">
        <v>4</v>
      </c>
      <c r="AA45" s="58">
        <v>11.5</v>
      </c>
      <c r="AB45" s="39">
        <v>8</v>
      </c>
      <c r="AC45" s="59">
        <v>1</v>
      </c>
      <c r="AD45" s="40">
        <f t="shared" si="25"/>
        <v>6.8999999999999997E-4</v>
      </c>
      <c r="AE45" s="39">
        <v>63</v>
      </c>
      <c r="AF45" s="41">
        <f t="shared" si="26"/>
        <v>91304.34782608696</v>
      </c>
      <c r="AG45" s="42">
        <v>2250</v>
      </c>
      <c r="AH45" s="43">
        <f t="shared" si="27"/>
        <v>2.4642857142857143E-2</v>
      </c>
      <c r="AI45" s="62" t="s">
        <v>78</v>
      </c>
      <c r="AJ45" s="61">
        <v>3.4000000000000002E-2</v>
      </c>
      <c r="AK45" s="44">
        <f t="shared" si="28"/>
        <v>0.23400000000000001</v>
      </c>
      <c r="AL45" s="43">
        <f t="shared" si="29"/>
        <v>1.4718600000000002</v>
      </c>
      <c r="AM45" s="43">
        <f t="shared" si="19"/>
        <v>7.7865028571428576</v>
      </c>
      <c r="AN45" s="45">
        <v>0</v>
      </c>
      <c r="AO45" s="53">
        <f t="shared" si="20"/>
        <v>0</v>
      </c>
      <c r="AP45" s="54">
        <v>0.05</v>
      </c>
      <c r="AQ45" s="43">
        <f t="shared" si="21"/>
        <v>0.60000000000000009</v>
      </c>
      <c r="AR45" s="46">
        <v>0</v>
      </c>
      <c r="AS45" s="45">
        <v>0</v>
      </c>
      <c r="AT45" s="53">
        <f t="shared" si="22"/>
        <v>0</v>
      </c>
      <c r="AU45" s="43">
        <f t="shared" si="23"/>
        <v>0.60000000000000009</v>
      </c>
      <c r="AV45" s="43">
        <f t="shared" si="24"/>
        <v>8.3865028571428581</v>
      </c>
      <c r="AW45" s="74">
        <f t="shared" si="30"/>
        <v>0.30112476190476184</v>
      </c>
      <c r="AX45" s="52">
        <v>12</v>
      </c>
      <c r="AY45" s="38"/>
      <c r="AZ45" s="38"/>
      <c r="BA45" s="47"/>
      <c r="BB45" s="32">
        <v>500</v>
      </c>
      <c r="BC45" s="43">
        <f t="shared" si="34"/>
        <v>4193.2514285714287</v>
      </c>
      <c r="BD45" s="53">
        <f t="shared" si="35"/>
        <v>6000</v>
      </c>
      <c r="BE45" s="47"/>
      <c r="BF45" s="48" t="str">
        <f t="shared" si="31"/>
        <v/>
      </c>
      <c r="BG45" s="38"/>
      <c r="BH45" s="38"/>
      <c r="BI45" s="32" t="s">
        <v>65</v>
      </c>
      <c r="BJ45" s="32" t="s">
        <v>66</v>
      </c>
      <c r="BK45" s="32" t="s">
        <v>105</v>
      </c>
    </row>
    <row r="46" spans="1:63" ht="20" customHeight="1" x14ac:dyDescent="0.35">
      <c r="A46" s="51"/>
      <c r="B46" s="101"/>
      <c r="C46" s="33"/>
      <c r="D46" s="101" t="s">
        <v>196</v>
      </c>
      <c r="E46" s="33" t="s">
        <v>197</v>
      </c>
      <c r="F46" s="32" t="s">
        <v>102</v>
      </c>
      <c r="G46" s="69" t="s">
        <v>216</v>
      </c>
      <c r="H46" s="33" t="s">
        <v>98</v>
      </c>
      <c r="I46" s="33" t="s">
        <v>241</v>
      </c>
      <c r="J46" s="34" t="s">
        <v>90</v>
      </c>
      <c r="K46" s="101" t="s">
        <v>90</v>
      </c>
      <c r="L46" s="70" t="s">
        <v>217</v>
      </c>
      <c r="M46" s="71" t="s">
        <v>218</v>
      </c>
      <c r="N46" s="38"/>
      <c r="O46" s="38"/>
      <c r="P46" s="32" t="s">
        <v>219</v>
      </c>
      <c r="Q46" s="38"/>
      <c r="R46" s="37" t="s">
        <v>63</v>
      </c>
      <c r="S46" s="52">
        <f>'[1]Sunny 12.16'!Q163</f>
        <v>2.2000000000000002</v>
      </c>
      <c r="T46" s="37" t="s">
        <v>64</v>
      </c>
      <c r="U46" s="101" t="s">
        <v>220</v>
      </c>
      <c r="V46" s="103">
        <v>43.5</v>
      </c>
      <c r="W46" s="103">
        <v>30</v>
      </c>
      <c r="X46" s="103">
        <v>42</v>
      </c>
      <c r="Y46" s="72">
        <v>17.5</v>
      </c>
      <c r="Z46" s="72">
        <v>8.5</v>
      </c>
      <c r="AA46" s="72">
        <v>22</v>
      </c>
      <c r="AB46" s="39">
        <v>8</v>
      </c>
      <c r="AC46" s="73">
        <v>2</v>
      </c>
      <c r="AD46" s="40">
        <f t="shared" si="25"/>
        <v>3.2724999999999998E-3</v>
      </c>
      <c r="AE46" s="39">
        <v>63</v>
      </c>
      <c r="AF46" s="41">
        <f t="shared" si="26"/>
        <v>38502.673796791445</v>
      </c>
      <c r="AG46" s="42">
        <v>2250</v>
      </c>
      <c r="AH46" s="43">
        <f t="shared" si="27"/>
        <v>5.8437499999999996E-2</v>
      </c>
      <c r="AI46" s="60" t="s">
        <v>75</v>
      </c>
      <c r="AJ46" s="61">
        <v>1.7999999999999999E-2</v>
      </c>
      <c r="AK46" s="44">
        <f t="shared" si="28"/>
        <v>0.218</v>
      </c>
      <c r="AL46" s="43">
        <f t="shared" si="29"/>
        <v>0.47960000000000003</v>
      </c>
      <c r="AM46" s="43">
        <f t="shared" si="19"/>
        <v>2.7380375000000003</v>
      </c>
      <c r="AN46" s="45">
        <v>0</v>
      </c>
      <c r="AO46" s="53">
        <f t="shared" si="20"/>
        <v>0</v>
      </c>
      <c r="AP46" s="54">
        <v>0.05</v>
      </c>
      <c r="AQ46" s="43">
        <f t="shared" si="21"/>
        <v>0.22500000000000001</v>
      </c>
      <c r="AR46" s="46">
        <v>0</v>
      </c>
      <c r="AS46" s="45">
        <v>0</v>
      </c>
      <c r="AT46" s="53">
        <f t="shared" si="22"/>
        <v>0</v>
      </c>
      <c r="AU46" s="43">
        <f t="shared" si="23"/>
        <v>0.22500000000000001</v>
      </c>
      <c r="AV46" s="43">
        <f t="shared" si="24"/>
        <v>2.9630375000000004</v>
      </c>
      <c r="AW46" s="74">
        <f t="shared" si="30"/>
        <v>0.34154722222222211</v>
      </c>
      <c r="AX46" s="52">
        <v>4.5</v>
      </c>
      <c r="AY46" s="38"/>
      <c r="AZ46" s="38"/>
      <c r="BA46" s="47"/>
      <c r="BB46" s="33">
        <v>1000</v>
      </c>
      <c r="BC46" s="43">
        <f t="shared" ref="BC46:BC55" si="36">IF(ISERROR(AV46*BB46),"",AV46*BB46)</f>
        <v>2963.0375000000004</v>
      </c>
      <c r="BD46" s="53">
        <f t="shared" ref="BD46:BD55" si="37">IF(ISERROR(AX46*BB46),"",AX46*BB46)</f>
        <v>4500</v>
      </c>
      <c r="BE46" s="47"/>
      <c r="BF46" s="48">
        <v>27.41</v>
      </c>
      <c r="BG46" s="38"/>
      <c r="BH46" s="38"/>
      <c r="BI46" s="32" t="s">
        <v>65</v>
      </c>
      <c r="BJ46" s="33" t="s">
        <v>66</v>
      </c>
      <c r="BK46" s="33" t="s">
        <v>99</v>
      </c>
    </row>
    <row r="47" spans="1:63" ht="20" customHeight="1" x14ac:dyDescent="0.35">
      <c r="A47" s="51"/>
      <c r="B47" s="101"/>
      <c r="C47" s="32"/>
      <c r="D47" s="101"/>
      <c r="E47" s="32" t="s">
        <v>197</v>
      </c>
      <c r="F47" s="32" t="s">
        <v>221</v>
      </c>
      <c r="G47" s="69" t="s">
        <v>216</v>
      </c>
      <c r="H47" s="32" t="s">
        <v>77</v>
      </c>
      <c r="I47" s="32" t="s">
        <v>77</v>
      </c>
      <c r="J47" s="34" t="s">
        <v>90</v>
      </c>
      <c r="K47" s="101"/>
      <c r="L47" s="57" t="s">
        <v>152</v>
      </c>
      <c r="M47" s="71" t="s">
        <v>218</v>
      </c>
      <c r="N47" s="38"/>
      <c r="O47" s="38"/>
      <c r="P47" s="32" t="s">
        <v>222</v>
      </c>
      <c r="Q47" s="38"/>
      <c r="R47" s="37" t="s">
        <v>63</v>
      </c>
      <c r="S47" s="52">
        <f>'[1]Sunny 12.16'!Q164</f>
        <v>1.42</v>
      </c>
      <c r="T47" s="37" t="s">
        <v>64</v>
      </c>
      <c r="U47" s="101"/>
      <c r="V47" s="103"/>
      <c r="W47" s="103"/>
      <c r="X47" s="103"/>
      <c r="Y47" s="58">
        <v>12</v>
      </c>
      <c r="Z47" s="58">
        <v>8</v>
      </c>
      <c r="AA47" s="58">
        <v>13</v>
      </c>
      <c r="AB47" s="39">
        <v>8</v>
      </c>
      <c r="AC47" s="59">
        <v>1</v>
      </c>
      <c r="AD47" s="40">
        <f t="shared" si="25"/>
        <v>1.248E-3</v>
      </c>
      <c r="AE47" s="39">
        <v>63</v>
      </c>
      <c r="AF47" s="41">
        <f t="shared" si="26"/>
        <v>50480.769230769234</v>
      </c>
      <c r="AG47" s="42">
        <v>2250</v>
      </c>
      <c r="AH47" s="43">
        <f t="shared" si="27"/>
        <v>4.4571428571428567E-2</v>
      </c>
      <c r="AI47" s="62" t="s">
        <v>78</v>
      </c>
      <c r="AJ47" s="61">
        <v>3.4000000000000002E-2</v>
      </c>
      <c r="AK47" s="44">
        <f t="shared" si="28"/>
        <v>0.23400000000000001</v>
      </c>
      <c r="AL47" s="43">
        <f t="shared" si="29"/>
        <v>0.33228000000000002</v>
      </c>
      <c r="AM47" s="43">
        <f t="shared" si="19"/>
        <v>1.7968514285714283</v>
      </c>
      <c r="AN47" s="45">
        <v>0</v>
      </c>
      <c r="AO47" s="53">
        <f t="shared" si="20"/>
        <v>0</v>
      </c>
      <c r="AP47" s="54">
        <v>0.05</v>
      </c>
      <c r="AQ47" s="43">
        <f t="shared" si="21"/>
        <v>0.14750000000000002</v>
      </c>
      <c r="AR47" s="46">
        <v>0</v>
      </c>
      <c r="AS47" s="45">
        <v>0</v>
      </c>
      <c r="AT47" s="53">
        <f t="shared" si="22"/>
        <v>0</v>
      </c>
      <c r="AU47" s="43">
        <f t="shared" si="23"/>
        <v>0.14750000000000002</v>
      </c>
      <c r="AV47" s="43">
        <f t="shared" si="24"/>
        <v>1.9443514285714283</v>
      </c>
      <c r="AW47" s="74">
        <f t="shared" si="30"/>
        <v>0.34089782082324471</v>
      </c>
      <c r="AX47" s="52">
        <v>2.95</v>
      </c>
      <c r="AY47" s="38"/>
      <c r="AZ47" s="38"/>
      <c r="BA47" s="47"/>
      <c r="BB47" s="32">
        <v>500</v>
      </c>
      <c r="BC47" s="43">
        <f t="shared" si="36"/>
        <v>972.17571428571409</v>
      </c>
      <c r="BD47" s="53">
        <f t="shared" si="37"/>
        <v>1475</v>
      </c>
      <c r="BE47" s="47"/>
      <c r="BF47" s="48" t="str">
        <f t="shared" si="31"/>
        <v/>
      </c>
      <c r="BG47" s="38"/>
      <c r="BH47" s="38"/>
      <c r="BI47" s="32" t="s">
        <v>65</v>
      </c>
      <c r="BJ47" s="33" t="s">
        <v>66</v>
      </c>
      <c r="BK47" s="33" t="s">
        <v>99</v>
      </c>
    </row>
    <row r="48" spans="1:63" ht="20" customHeight="1" x14ac:dyDescent="0.35">
      <c r="A48" s="51"/>
      <c r="B48" s="101"/>
      <c r="C48" s="32"/>
      <c r="D48" s="101"/>
      <c r="E48" s="32" t="s">
        <v>197</v>
      </c>
      <c r="F48" s="32" t="s">
        <v>223</v>
      </c>
      <c r="G48" s="69" t="s">
        <v>216</v>
      </c>
      <c r="H48" s="32" t="s">
        <v>79</v>
      </c>
      <c r="I48" s="32" t="s">
        <v>79</v>
      </c>
      <c r="J48" s="34" t="s">
        <v>90</v>
      </c>
      <c r="K48" s="101"/>
      <c r="L48" s="57" t="s">
        <v>154</v>
      </c>
      <c r="M48" s="71" t="s">
        <v>218</v>
      </c>
      <c r="N48" s="38"/>
      <c r="O48" s="38"/>
      <c r="P48" s="32" t="s">
        <v>224</v>
      </c>
      <c r="Q48" s="38"/>
      <c r="R48" s="37" t="s">
        <v>63</v>
      </c>
      <c r="S48" s="52">
        <f>'[1]Sunny 12.16'!Q165</f>
        <v>1.35</v>
      </c>
      <c r="T48" s="37" t="s">
        <v>64</v>
      </c>
      <c r="U48" s="101"/>
      <c r="V48" s="103"/>
      <c r="W48" s="103"/>
      <c r="X48" s="103"/>
      <c r="Y48" s="58">
        <v>8.5</v>
      </c>
      <c r="Z48" s="58">
        <v>8.5</v>
      </c>
      <c r="AA48" s="58">
        <v>13</v>
      </c>
      <c r="AB48" s="39">
        <v>8</v>
      </c>
      <c r="AC48" s="59">
        <v>1</v>
      </c>
      <c r="AD48" s="40">
        <f t="shared" si="25"/>
        <v>9.3924999999999998E-4</v>
      </c>
      <c r="AE48" s="39">
        <v>63</v>
      </c>
      <c r="AF48" s="41">
        <f t="shared" si="26"/>
        <v>67074.793718392335</v>
      </c>
      <c r="AG48" s="42">
        <v>2250</v>
      </c>
      <c r="AH48" s="43">
        <f t="shared" si="27"/>
        <v>3.3544642857142856E-2</v>
      </c>
      <c r="AI48" s="62" t="s">
        <v>78</v>
      </c>
      <c r="AJ48" s="61">
        <v>3.4000000000000002E-2</v>
      </c>
      <c r="AK48" s="44">
        <f t="shared" si="28"/>
        <v>0.23400000000000001</v>
      </c>
      <c r="AL48" s="43">
        <f t="shared" si="29"/>
        <v>0.31590000000000001</v>
      </c>
      <c r="AM48" s="43">
        <f t="shared" si="19"/>
        <v>1.699444642857143</v>
      </c>
      <c r="AN48" s="45">
        <v>0</v>
      </c>
      <c r="AO48" s="53">
        <f t="shared" si="20"/>
        <v>0</v>
      </c>
      <c r="AP48" s="54">
        <v>0.05</v>
      </c>
      <c r="AQ48" s="43">
        <f t="shared" si="21"/>
        <v>0.13750000000000001</v>
      </c>
      <c r="AR48" s="46">
        <v>0</v>
      </c>
      <c r="AS48" s="45">
        <v>0</v>
      </c>
      <c r="AT48" s="53">
        <f t="shared" si="22"/>
        <v>0</v>
      </c>
      <c r="AU48" s="43">
        <f t="shared" si="23"/>
        <v>0.13750000000000001</v>
      </c>
      <c r="AV48" s="43">
        <f t="shared" si="24"/>
        <v>1.836944642857143</v>
      </c>
      <c r="AW48" s="74">
        <f t="shared" si="30"/>
        <v>0.3320201298701298</v>
      </c>
      <c r="AX48" s="52">
        <v>2.75</v>
      </c>
      <c r="AY48" s="38"/>
      <c r="AZ48" s="38"/>
      <c r="BA48" s="47"/>
      <c r="BB48" s="32">
        <v>500</v>
      </c>
      <c r="BC48" s="43">
        <f t="shared" si="36"/>
        <v>918.47232142857149</v>
      </c>
      <c r="BD48" s="53">
        <f t="shared" si="37"/>
        <v>1375</v>
      </c>
      <c r="BE48" s="47"/>
      <c r="BF48" s="48" t="str">
        <f t="shared" si="31"/>
        <v/>
      </c>
      <c r="BG48" s="38"/>
      <c r="BH48" s="38"/>
      <c r="BI48" s="32" t="s">
        <v>65</v>
      </c>
      <c r="BJ48" s="33" t="s">
        <v>66</v>
      </c>
      <c r="BK48" s="33" t="s">
        <v>99</v>
      </c>
    </row>
    <row r="49" spans="1:63" ht="20" customHeight="1" x14ac:dyDescent="0.35">
      <c r="A49" s="51"/>
      <c r="B49" s="101"/>
      <c r="C49" s="32"/>
      <c r="D49" s="101"/>
      <c r="E49" s="32" t="s">
        <v>197</v>
      </c>
      <c r="F49" s="32" t="s">
        <v>225</v>
      </c>
      <c r="G49" s="69" t="s">
        <v>216</v>
      </c>
      <c r="H49" s="32" t="s">
        <v>81</v>
      </c>
      <c r="I49" s="32" t="s">
        <v>81</v>
      </c>
      <c r="J49" s="34" t="s">
        <v>90</v>
      </c>
      <c r="K49" s="101"/>
      <c r="L49" s="77" t="s">
        <v>226</v>
      </c>
      <c r="M49" s="71" t="s">
        <v>218</v>
      </c>
      <c r="N49" s="38"/>
      <c r="O49" s="38"/>
      <c r="P49" s="32" t="s">
        <v>227</v>
      </c>
      <c r="Q49" s="38"/>
      <c r="R49" s="37" t="s">
        <v>63</v>
      </c>
      <c r="S49" s="52">
        <f>'[1]Sunny 12.16'!Q166</f>
        <v>1.35</v>
      </c>
      <c r="T49" s="37" t="s">
        <v>64</v>
      </c>
      <c r="U49" s="101"/>
      <c r="V49" s="103"/>
      <c r="W49" s="103"/>
      <c r="X49" s="103"/>
      <c r="Y49" s="58">
        <v>10.5</v>
      </c>
      <c r="Z49" s="58">
        <v>4</v>
      </c>
      <c r="AA49" s="58">
        <v>15.5</v>
      </c>
      <c r="AB49" s="39">
        <v>8</v>
      </c>
      <c r="AC49" s="59">
        <v>1</v>
      </c>
      <c r="AD49" s="40">
        <f t="shared" si="25"/>
        <v>6.5099999999999999E-4</v>
      </c>
      <c r="AE49" s="39">
        <v>63</v>
      </c>
      <c r="AF49" s="41">
        <f t="shared" si="26"/>
        <v>96774.193548387091</v>
      </c>
      <c r="AG49" s="42">
        <v>2250</v>
      </c>
      <c r="AH49" s="43">
        <f t="shared" si="27"/>
        <v>2.325E-2</v>
      </c>
      <c r="AI49" s="62" t="s">
        <v>78</v>
      </c>
      <c r="AJ49" s="61">
        <v>3.4000000000000002E-2</v>
      </c>
      <c r="AK49" s="44">
        <f t="shared" si="28"/>
        <v>0.23400000000000001</v>
      </c>
      <c r="AL49" s="43">
        <f t="shared" si="29"/>
        <v>0.31590000000000001</v>
      </c>
      <c r="AM49" s="43">
        <f t="shared" si="19"/>
        <v>1.6891500000000002</v>
      </c>
      <c r="AN49" s="45">
        <v>0</v>
      </c>
      <c r="AO49" s="53">
        <f t="shared" si="20"/>
        <v>0</v>
      </c>
      <c r="AP49" s="54">
        <v>0.05</v>
      </c>
      <c r="AQ49" s="43">
        <f t="shared" si="21"/>
        <v>0.13750000000000001</v>
      </c>
      <c r="AR49" s="46">
        <v>0</v>
      </c>
      <c r="AS49" s="45">
        <v>0</v>
      </c>
      <c r="AT49" s="53">
        <f t="shared" si="22"/>
        <v>0</v>
      </c>
      <c r="AU49" s="43">
        <f t="shared" si="23"/>
        <v>0.13750000000000001</v>
      </c>
      <c r="AV49" s="43">
        <f t="shared" si="24"/>
        <v>1.8266500000000001</v>
      </c>
      <c r="AW49" s="74">
        <f t="shared" si="30"/>
        <v>0.33576363636363632</v>
      </c>
      <c r="AX49" s="52">
        <v>2.75</v>
      </c>
      <c r="AY49" s="38"/>
      <c r="AZ49" s="38"/>
      <c r="BA49" s="47"/>
      <c r="BB49" s="32">
        <v>500</v>
      </c>
      <c r="BC49" s="43">
        <f t="shared" si="36"/>
        <v>913.32500000000005</v>
      </c>
      <c r="BD49" s="53">
        <f t="shared" si="37"/>
        <v>1375</v>
      </c>
      <c r="BE49" s="47"/>
      <c r="BF49" s="48" t="str">
        <f t="shared" si="31"/>
        <v/>
      </c>
      <c r="BG49" s="38"/>
      <c r="BH49" s="38"/>
      <c r="BI49" s="32" t="s">
        <v>65</v>
      </c>
      <c r="BJ49" s="33" t="s">
        <v>66</v>
      </c>
      <c r="BK49" s="33" t="s">
        <v>99</v>
      </c>
    </row>
    <row r="50" spans="1:63" ht="20" customHeight="1" x14ac:dyDescent="0.35">
      <c r="A50" s="51"/>
      <c r="B50" s="101"/>
      <c r="C50" s="32"/>
      <c r="D50" s="101"/>
      <c r="E50" s="32" t="s">
        <v>197</v>
      </c>
      <c r="F50" s="32" t="s">
        <v>228</v>
      </c>
      <c r="G50" s="69" t="s">
        <v>216</v>
      </c>
      <c r="H50" s="32" t="s">
        <v>83</v>
      </c>
      <c r="I50" s="32" t="s">
        <v>83</v>
      </c>
      <c r="J50" s="34" t="s">
        <v>90</v>
      </c>
      <c r="K50" s="101"/>
      <c r="L50" s="57" t="s">
        <v>100</v>
      </c>
      <c r="M50" s="71" t="s">
        <v>218</v>
      </c>
      <c r="N50" s="38"/>
      <c r="O50" s="38"/>
      <c r="P50" s="32" t="s">
        <v>229</v>
      </c>
      <c r="Q50" s="38"/>
      <c r="R50" s="37" t="s">
        <v>63</v>
      </c>
      <c r="S50" s="52">
        <f>'[1]Sunny 12.16'!Q167</f>
        <v>2.5499999999999998</v>
      </c>
      <c r="T50" s="37" t="s">
        <v>64</v>
      </c>
      <c r="U50" s="101"/>
      <c r="V50" s="103"/>
      <c r="W50" s="103"/>
      <c r="X50" s="103"/>
      <c r="Y50" s="58">
        <v>15</v>
      </c>
      <c r="Z50" s="58">
        <v>3.5</v>
      </c>
      <c r="AA50" s="58">
        <v>26</v>
      </c>
      <c r="AB50" s="39">
        <v>8</v>
      </c>
      <c r="AC50" s="59">
        <v>1</v>
      </c>
      <c r="AD50" s="40">
        <f t="shared" si="25"/>
        <v>1.3649999999999999E-3</v>
      </c>
      <c r="AE50" s="39">
        <v>63</v>
      </c>
      <c r="AF50" s="41">
        <f t="shared" si="26"/>
        <v>46153.846153846156</v>
      </c>
      <c r="AG50" s="42">
        <v>2250</v>
      </c>
      <c r="AH50" s="43">
        <f t="shared" si="27"/>
        <v>4.8749999999999995E-2</v>
      </c>
      <c r="AI50" s="62" t="s">
        <v>78</v>
      </c>
      <c r="AJ50" s="61">
        <v>3.4000000000000002E-2</v>
      </c>
      <c r="AK50" s="44">
        <f t="shared" si="28"/>
        <v>0.23400000000000001</v>
      </c>
      <c r="AL50" s="43">
        <f t="shared" si="29"/>
        <v>0.59670000000000001</v>
      </c>
      <c r="AM50" s="43">
        <f t="shared" si="19"/>
        <v>3.1954500000000001</v>
      </c>
      <c r="AN50" s="45">
        <v>0</v>
      </c>
      <c r="AO50" s="53">
        <f t="shared" si="20"/>
        <v>0</v>
      </c>
      <c r="AP50" s="54">
        <v>0.05</v>
      </c>
      <c r="AQ50" s="43">
        <f t="shared" si="21"/>
        <v>0.27500000000000002</v>
      </c>
      <c r="AR50" s="46">
        <v>0</v>
      </c>
      <c r="AS50" s="45">
        <v>0</v>
      </c>
      <c r="AT50" s="53">
        <f t="shared" si="22"/>
        <v>0</v>
      </c>
      <c r="AU50" s="43">
        <f t="shared" si="23"/>
        <v>0.27500000000000002</v>
      </c>
      <c r="AV50" s="43">
        <f t="shared" si="24"/>
        <v>3.47045</v>
      </c>
      <c r="AW50" s="74">
        <f t="shared" si="30"/>
        <v>0.3690090909090909</v>
      </c>
      <c r="AX50" s="52">
        <v>5.5</v>
      </c>
      <c r="AY50" s="38"/>
      <c r="AZ50" s="38"/>
      <c r="BA50" s="47"/>
      <c r="BB50" s="32">
        <v>500</v>
      </c>
      <c r="BC50" s="43">
        <f t="shared" si="36"/>
        <v>1735.2249999999999</v>
      </c>
      <c r="BD50" s="53">
        <f t="shared" si="37"/>
        <v>2750</v>
      </c>
      <c r="BE50" s="47"/>
      <c r="BF50" s="48" t="str">
        <f t="shared" si="31"/>
        <v/>
      </c>
      <c r="BG50" s="38"/>
      <c r="BH50" s="38"/>
      <c r="BI50" s="32" t="s">
        <v>65</v>
      </c>
      <c r="BJ50" s="33" t="s">
        <v>66</v>
      </c>
      <c r="BK50" s="33" t="s">
        <v>99</v>
      </c>
    </row>
    <row r="51" spans="1:63" ht="20" customHeight="1" x14ac:dyDescent="0.35">
      <c r="A51" s="51"/>
      <c r="B51" s="101"/>
      <c r="C51" s="32"/>
      <c r="D51" s="101"/>
      <c r="E51" s="32" t="s">
        <v>197</v>
      </c>
      <c r="F51" s="32" t="s">
        <v>230</v>
      </c>
      <c r="G51" s="69" t="s">
        <v>216</v>
      </c>
      <c r="H51" s="76" t="s">
        <v>94</v>
      </c>
      <c r="I51" s="32" t="s">
        <v>94</v>
      </c>
      <c r="J51" s="34" t="s">
        <v>90</v>
      </c>
      <c r="K51" s="101"/>
      <c r="L51" s="57" t="s">
        <v>95</v>
      </c>
      <c r="M51" s="71" t="s">
        <v>218</v>
      </c>
      <c r="N51" s="38"/>
      <c r="O51" s="38"/>
      <c r="P51" s="32" t="s">
        <v>231</v>
      </c>
      <c r="Q51" s="38"/>
      <c r="R51" s="37" t="s">
        <v>63</v>
      </c>
      <c r="S51" s="52">
        <f>'[1]Sunny 12.16'!Q168</f>
        <v>3.88</v>
      </c>
      <c r="T51" s="37" t="s">
        <v>64</v>
      </c>
      <c r="U51" s="101"/>
      <c r="V51" s="103"/>
      <c r="W51" s="103"/>
      <c r="X51" s="103"/>
      <c r="Y51" s="58">
        <v>11</v>
      </c>
      <c r="Z51" s="58">
        <v>11</v>
      </c>
      <c r="AA51" s="58">
        <v>40.5</v>
      </c>
      <c r="AB51" s="39">
        <v>8</v>
      </c>
      <c r="AC51" s="59">
        <v>1</v>
      </c>
      <c r="AD51" s="40">
        <f t="shared" si="25"/>
        <v>4.9005000000000003E-3</v>
      </c>
      <c r="AE51" s="39">
        <v>63</v>
      </c>
      <c r="AF51" s="41">
        <f t="shared" si="26"/>
        <v>12855.831037649219</v>
      </c>
      <c r="AG51" s="42">
        <v>2250</v>
      </c>
      <c r="AH51" s="43">
        <f t="shared" si="27"/>
        <v>0.17501785714285714</v>
      </c>
      <c r="AI51" s="62" t="s">
        <v>78</v>
      </c>
      <c r="AJ51" s="61">
        <v>3.4000000000000002E-2</v>
      </c>
      <c r="AK51" s="44">
        <f t="shared" si="28"/>
        <v>0.23400000000000001</v>
      </c>
      <c r="AL51" s="43">
        <f t="shared" si="29"/>
        <v>0.90792000000000006</v>
      </c>
      <c r="AM51" s="43">
        <f t="shared" si="19"/>
        <v>4.9629378571428573</v>
      </c>
      <c r="AN51" s="45">
        <v>0</v>
      </c>
      <c r="AO51" s="53">
        <f t="shared" si="20"/>
        <v>0</v>
      </c>
      <c r="AP51" s="54">
        <v>0.05</v>
      </c>
      <c r="AQ51" s="43">
        <f t="shared" si="21"/>
        <v>0.375</v>
      </c>
      <c r="AR51" s="46">
        <v>0</v>
      </c>
      <c r="AS51" s="45">
        <v>0</v>
      </c>
      <c r="AT51" s="53">
        <f t="shared" si="22"/>
        <v>0</v>
      </c>
      <c r="AU51" s="43">
        <f t="shared" si="23"/>
        <v>0.375</v>
      </c>
      <c r="AV51" s="43">
        <f t="shared" si="24"/>
        <v>5.3379378571428573</v>
      </c>
      <c r="AW51" s="74">
        <f t="shared" si="30"/>
        <v>0.28827495238095235</v>
      </c>
      <c r="AX51" s="52">
        <v>7.5</v>
      </c>
      <c r="AY51" s="38"/>
      <c r="AZ51" s="38"/>
      <c r="BA51" s="47"/>
      <c r="BB51" s="32">
        <v>500</v>
      </c>
      <c r="BC51" s="43">
        <f t="shared" si="36"/>
        <v>2668.9689285714285</v>
      </c>
      <c r="BD51" s="53">
        <f t="shared" si="37"/>
        <v>3750</v>
      </c>
      <c r="BE51" s="47"/>
      <c r="BF51" s="48" t="str">
        <f t="shared" si="31"/>
        <v/>
      </c>
      <c r="BG51" s="38"/>
      <c r="BH51" s="38"/>
      <c r="BI51" s="32" t="s">
        <v>65</v>
      </c>
      <c r="BJ51" s="33" t="s">
        <v>66</v>
      </c>
      <c r="BK51" s="33" t="s">
        <v>99</v>
      </c>
    </row>
    <row r="52" spans="1:63" ht="20" customHeight="1" x14ac:dyDescent="0.35">
      <c r="A52" s="51"/>
      <c r="B52" s="101"/>
      <c r="C52" s="32"/>
      <c r="D52" s="101"/>
      <c r="E52" s="32" t="s">
        <v>197</v>
      </c>
      <c r="F52" s="32" t="s">
        <v>232</v>
      </c>
      <c r="G52" s="69" t="s">
        <v>216</v>
      </c>
      <c r="H52" s="79" t="s">
        <v>133</v>
      </c>
      <c r="I52" s="32" t="s">
        <v>133</v>
      </c>
      <c r="J52" s="34" t="s">
        <v>90</v>
      </c>
      <c r="K52" s="101"/>
      <c r="L52" s="57" t="s">
        <v>134</v>
      </c>
      <c r="M52" s="71" t="s">
        <v>218</v>
      </c>
      <c r="N52" s="38"/>
      <c r="O52" s="38"/>
      <c r="P52" s="32" t="s">
        <v>233</v>
      </c>
      <c r="Q52" s="38"/>
      <c r="R52" s="37" t="s">
        <v>63</v>
      </c>
      <c r="S52" s="52">
        <f>'[1]Sunny 12.16'!Q169</f>
        <v>3.88</v>
      </c>
      <c r="T52" s="37" t="s">
        <v>64</v>
      </c>
      <c r="U52" s="101"/>
      <c r="V52" s="103"/>
      <c r="W52" s="103"/>
      <c r="X52" s="103"/>
      <c r="Y52" s="58">
        <v>15</v>
      </c>
      <c r="Z52" s="58">
        <v>15</v>
      </c>
      <c r="AA52" s="58">
        <v>36.5</v>
      </c>
      <c r="AB52" s="39">
        <v>8</v>
      </c>
      <c r="AC52" s="59">
        <v>1</v>
      </c>
      <c r="AD52" s="40">
        <f t="shared" si="25"/>
        <v>8.2124999999999993E-3</v>
      </c>
      <c r="AE52" s="39">
        <v>63</v>
      </c>
      <c r="AF52" s="41">
        <f t="shared" si="26"/>
        <v>7671.232876712329</v>
      </c>
      <c r="AG52" s="42">
        <v>2250</v>
      </c>
      <c r="AH52" s="43">
        <f t="shared" si="27"/>
        <v>0.29330357142857144</v>
      </c>
      <c r="AI52" s="62" t="s">
        <v>78</v>
      </c>
      <c r="AJ52" s="61">
        <v>3.4000000000000002E-2</v>
      </c>
      <c r="AK52" s="44">
        <f t="shared" si="28"/>
        <v>0.23400000000000001</v>
      </c>
      <c r="AL52" s="43">
        <f t="shared" si="29"/>
        <v>0.90792000000000006</v>
      </c>
      <c r="AM52" s="43">
        <f t="shared" si="19"/>
        <v>5.0812235714285707</v>
      </c>
      <c r="AN52" s="45">
        <v>0</v>
      </c>
      <c r="AO52" s="53">
        <f t="shared" si="20"/>
        <v>0</v>
      </c>
      <c r="AP52" s="54">
        <v>0.05</v>
      </c>
      <c r="AQ52" s="43">
        <f t="shared" si="21"/>
        <v>0.38750000000000001</v>
      </c>
      <c r="AR52" s="46">
        <v>0</v>
      </c>
      <c r="AS52" s="45">
        <v>0</v>
      </c>
      <c r="AT52" s="53">
        <f t="shared" si="22"/>
        <v>0</v>
      </c>
      <c r="AU52" s="43">
        <f t="shared" si="23"/>
        <v>0.38750000000000001</v>
      </c>
      <c r="AV52" s="43">
        <f t="shared" si="24"/>
        <v>5.4687235714285709</v>
      </c>
      <c r="AW52" s="74">
        <f t="shared" si="30"/>
        <v>0.29435824884792633</v>
      </c>
      <c r="AX52" s="52">
        <v>7.75</v>
      </c>
      <c r="AY52" s="38"/>
      <c r="AZ52" s="38"/>
      <c r="BA52" s="47"/>
      <c r="BB52" s="32">
        <v>500</v>
      </c>
      <c r="BC52" s="43">
        <f t="shared" si="36"/>
        <v>2734.3617857142854</v>
      </c>
      <c r="BD52" s="53">
        <f t="shared" si="37"/>
        <v>3875</v>
      </c>
      <c r="BE52" s="47"/>
      <c r="BF52" s="48" t="str">
        <f t="shared" si="31"/>
        <v/>
      </c>
      <c r="BG52" s="38"/>
      <c r="BH52" s="38"/>
      <c r="BI52" s="32" t="s">
        <v>65</v>
      </c>
      <c r="BJ52" s="33" t="s">
        <v>66</v>
      </c>
      <c r="BK52" s="33" t="s">
        <v>99</v>
      </c>
    </row>
    <row r="53" spans="1:63" ht="20" customHeight="1" x14ac:dyDescent="0.35">
      <c r="A53" s="51"/>
      <c r="B53" s="101"/>
      <c r="C53" s="32"/>
      <c r="D53" s="101"/>
      <c r="E53" s="32" t="s">
        <v>197</v>
      </c>
      <c r="F53" s="32" t="s">
        <v>234</v>
      </c>
      <c r="G53" s="69" t="s">
        <v>216</v>
      </c>
      <c r="H53" s="75" t="s">
        <v>92</v>
      </c>
      <c r="I53" s="32" t="s">
        <v>92</v>
      </c>
      <c r="J53" s="34" t="s">
        <v>90</v>
      </c>
      <c r="K53" s="101"/>
      <c r="L53" s="57" t="s">
        <v>93</v>
      </c>
      <c r="M53" s="71" t="s">
        <v>218</v>
      </c>
      <c r="N53" s="38"/>
      <c r="O53" s="38"/>
      <c r="P53" s="32" t="s">
        <v>235</v>
      </c>
      <c r="Q53" s="38"/>
      <c r="R53" s="37" t="s">
        <v>63</v>
      </c>
      <c r="S53" s="64">
        <f>'[1]Sunny 12.16'!Q170</f>
        <v>4.87</v>
      </c>
      <c r="T53" s="37" t="s">
        <v>64</v>
      </c>
      <c r="U53" s="101"/>
      <c r="V53" s="103"/>
      <c r="W53" s="103"/>
      <c r="X53" s="103"/>
      <c r="Y53" s="58">
        <v>22.5</v>
      </c>
      <c r="Z53" s="58">
        <v>18</v>
      </c>
      <c r="AA53" s="58">
        <v>31.5</v>
      </c>
      <c r="AB53" s="39">
        <v>8</v>
      </c>
      <c r="AC53" s="59">
        <v>1</v>
      </c>
      <c r="AD53" s="40">
        <f t="shared" si="25"/>
        <v>1.27575E-2</v>
      </c>
      <c r="AE53" s="39">
        <v>63</v>
      </c>
      <c r="AF53" s="41">
        <f t="shared" si="26"/>
        <v>4938.2716049382716</v>
      </c>
      <c r="AG53" s="42">
        <v>2250</v>
      </c>
      <c r="AH53" s="43">
        <f t="shared" si="27"/>
        <v>0.455625</v>
      </c>
      <c r="AI53" s="62" t="s">
        <v>78</v>
      </c>
      <c r="AJ53" s="61">
        <v>3.4000000000000002E-2</v>
      </c>
      <c r="AK53" s="44">
        <f t="shared" si="28"/>
        <v>0.23400000000000001</v>
      </c>
      <c r="AL53" s="43">
        <f t="shared" si="29"/>
        <v>1.13958</v>
      </c>
      <c r="AM53" s="43">
        <f t="shared" si="19"/>
        <v>6.465205000000001</v>
      </c>
      <c r="AN53" s="45">
        <v>0</v>
      </c>
      <c r="AO53" s="53">
        <f t="shared" si="20"/>
        <v>0</v>
      </c>
      <c r="AP53" s="54">
        <v>0.05</v>
      </c>
      <c r="AQ53" s="43">
        <f t="shared" si="21"/>
        <v>0.47500000000000003</v>
      </c>
      <c r="AR53" s="46">
        <v>0</v>
      </c>
      <c r="AS53" s="45">
        <v>0</v>
      </c>
      <c r="AT53" s="53">
        <f t="shared" si="22"/>
        <v>0</v>
      </c>
      <c r="AU53" s="43">
        <f t="shared" si="23"/>
        <v>0.47500000000000003</v>
      </c>
      <c r="AV53" s="43">
        <f t="shared" si="24"/>
        <v>6.9402050000000006</v>
      </c>
      <c r="AW53" s="74">
        <f t="shared" si="30"/>
        <v>0.26945210526315783</v>
      </c>
      <c r="AX53" s="52">
        <v>9.5</v>
      </c>
      <c r="AY53" s="38"/>
      <c r="AZ53" s="38"/>
      <c r="BA53" s="47"/>
      <c r="BB53" s="32">
        <v>500</v>
      </c>
      <c r="BC53" s="43">
        <f t="shared" si="36"/>
        <v>3470.1025000000004</v>
      </c>
      <c r="BD53" s="53">
        <f t="shared" si="37"/>
        <v>4750</v>
      </c>
      <c r="BE53" s="47"/>
      <c r="BF53" s="48" t="str">
        <f t="shared" si="31"/>
        <v/>
      </c>
      <c r="BG53" s="38"/>
      <c r="BH53" s="38"/>
      <c r="BI53" s="32" t="s">
        <v>65</v>
      </c>
      <c r="BJ53" s="33" t="s">
        <v>66</v>
      </c>
      <c r="BK53" s="33" t="s">
        <v>99</v>
      </c>
    </row>
    <row r="54" spans="1:63" ht="20" customHeight="1" x14ac:dyDescent="0.35">
      <c r="A54" s="51"/>
      <c r="B54" s="101"/>
      <c r="C54" s="32"/>
      <c r="D54" s="101"/>
      <c r="E54" s="32" t="s">
        <v>197</v>
      </c>
      <c r="F54" s="32" t="s">
        <v>236</v>
      </c>
      <c r="G54" s="69" t="s">
        <v>216</v>
      </c>
      <c r="H54" s="75" t="s">
        <v>96</v>
      </c>
      <c r="I54" s="32" t="s">
        <v>96</v>
      </c>
      <c r="J54" s="34" t="s">
        <v>90</v>
      </c>
      <c r="K54" s="101"/>
      <c r="L54" s="77" t="s">
        <v>97</v>
      </c>
      <c r="M54" s="71" t="s">
        <v>218</v>
      </c>
      <c r="N54" s="38"/>
      <c r="O54" s="38"/>
      <c r="P54" s="32" t="s">
        <v>237</v>
      </c>
      <c r="Q54" s="38"/>
      <c r="R54" s="37" t="s">
        <v>63</v>
      </c>
      <c r="S54" s="52">
        <f>'[1]Sunny 12.16'!Q171</f>
        <v>3.77</v>
      </c>
      <c r="T54" s="37" t="s">
        <v>64</v>
      </c>
      <c r="U54" s="101"/>
      <c r="V54" s="103"/>
      <c r="W54" s="103"/>
      <c r="X54" s="103"/>
      <c r="Y54" s="58">
        <v>16</v>
      </c>
      <c r="Z54" s="58">
        <v>16</v>
      </c>
      <c r="AA54" s="58">
        <v>17</v>
      </c>
      <c r="AB54" s="39">
        <v>8</v>
      </c>
      <c r="AC54" s="59">
        <v>1</v>
      </c>
      <c r="AD54" s="40">
        <f t="shared" si="25"/>
        <v>4.352E-3</v>
      </c>
      <c r="AE54" s="39">
        <v>63</v>
      </c>
      <c r="AF54" s="41">
        <f t="shared" si="26"/>
        <v>14476.10294117647</v>
      </c>
      <c r="AG54" s="42">
        <v>2250</v>
      </c>
      <c r="AH54" s="43">
        <f t="shared" si="27"/>
        <v>0.15542857142857144</v>
      </c>
      <c r="AI54" s="62" t="s">
        <v>78</v>
      </c>
      <c r="AJ54" s="61">
        <v>3.4000000000000002E-2</v>
      </c>
      <c r="AK54" s="44">
        <f t="shared" si="28"/>
        <v>0.23400000000000001</v>
      </c>
      <c r="AL54" s="43">
        <f t="shared" si="29"/>
        <v>0.88218000000000008</v>
      </c>
      <c r="AM54" s="43">
        <f t="shared" si="19"/>
        <v>4.8076085714285712</v>
      </c>
      <c r="AN54" s="45">
        <v>0</v>
      </c>
      <c r="AO54" s="53">
        <f t="shared" si="20"/>
        <v>0</v>
      </c>
      <c r="AP54" s="54">
        <v>0.05</v>
      </c>
      <c r="AQ54" s="43">
        <f t="shared" si="21"/>
        <v>0.375</v>
      </c>
      <c r="AR54" s="46">
        <v>0</v>
      </c>
      <c r="AS54" s="45">
        <v>0</v>
      </c>
      <c r="AT54" s="53">
        <f t="shared" si="22"/>
        <v>0</v>
      </c>
      <c r="AU54" s="43">
        <f t="shared" si="23"/>
        <v>0.375</v>
      </c>
      <c r="AV54" s="43">
        <f t="shared" si="24"/>
        <v>5.1826085714285712</v>
      </c>
      <c r="AW54" s="74">
        <f t="shared" si="30"/>
        <v>0.30898552380952382</v>
      </c>
      <c r="AX54" s="52">
        <v>7.5</v>
      </c>
      <c r="AY54" s="38"/>
      <c r="AZ54" s="38"/>
      <c r="BA54" s="47"/>
      <c r="BB54" s="32">
        <v>500</v>
      </c>
      <c r="BC54" s="43">
        <f t="shared" si="36"/>
        <v>2591.3042857142855</v>
      </c>
      <c r="BD54" s="53">
        <f t="shared" si="37"/>
        <v>3750</v>
      </c>
      <c r="BE54" s="47"/>
      <c r="BF54" s="48" t="str">
        <f t="shared" si="31"/>
        <v/>
      </c>
      <c r="BG54" s="38"/>
      <c r="BH54" s="38"/>
      <c r="BI54" s="32" t="s">
        <v>65</v>
      </c>
      <c r="BJ54" s="33" t="s">
        <v>66</v>
      </c>
      <c r="BK54" s="33" t="s">
        <v>99</v>
      </c>
    </row>
    <row r="55" spans="1:63" ht="20" customHeight="1" x14ac:dyDescent="0.35">
      <c r="A55" s="51"/>
      <c r="B55" s="101"/>
      <c r="C55" s="32"/>
      <c r="D55" s="101"/>
      <c r="E55" s="32" t="s">
        <v>197</v>
      </c>
      <c r="F55" s="32" t="s">
        <v>238</v>
      </c>
      <c r="G55" s="69" t="s">
        <v>216</v>
      </c>
      <c r="H55" s="32" t="s">
        <v>89</v>
      </c>
      <c r="I55" s="32" t="s">
        <v>89</v>
      </c>
      <c r="J55" s="34" t="s">
        <v>90</v>
      </c>
      <c r="K55" s="101"/>
      <c r="L55" s="57" t="s">
        <v>86</v>
      </c>
      <c r="M55" s="71" t="s">
        <v>218</v>
      </c>
      <c r="N55" s="38"/>
      <c r="O55" s="38"/>
      <c r="P55" s="32" t="s">
        <v>239</v>
      </c>
      <c r="Q55" s="38"/>
      <c r="R55" s="37" t="s">
        <v>63</v>
      </c>
      <c r="S55" s="52">
        <f>'[1]Sunny 12.16'!Q172</f>
        <v>6.35</v>
      </c>
      <c r="T55" s="37" t="s">
        <v>64</v>
      </c>
      <c r="U55" s="101"/>
      <c r="V55" s="103"/>
      <c r="W55" s="103"/>
      <c r="X55" s="103"/>
      <c r="Y55" s="58">
        <v>21</v>
      </c>
      <c r="Z55" s="58">
        <v>21</v>
      </c>
      <c r="AA55" s="58">
        <v>27.5</v>
      </c>
      <c r="AB55" s="39">
        <v>8</v>
      </c>
      <c r="AC55" s="59">
        <v>1</v>
      </c>
      <c r="AD55" s="40">
        <f t="shared" si="25"/>
        <v>1.2127499999999999E-2</v>
      </c>
      <c r="AE55" s="39">
        <v>63</v>
      </c>
      <c r="AF55" s="41">
        <f t="shared" si="26"/>
        <v>5194.8051948051952</v>
      </c>
      <c r="AG55" s="42">
        <v>2250</v>
      </c>
      <c r="AH55" s="43">
        <f t="shared" si="27"/>
        <v>0.43312499999999998</v>
      </c>
      <c r="AI55" s="62" t="s">
        <v>78</v>
      </c>
      <c r="AJ55" s="61">
        <v>3.4000000000000002E-2</v>
      </c>
      <c r="AK55" s="44">
        <f t="shared" si="28"/>
        <v>0.23400000000000001</v>
      </c>
      <c r="AL55" s="43">
        <f t="shared" si="29"/>
        <v>1.4859</v>
      </c>
      <c r="AM55" s="43">
        <f t="shared" si="19"/>
        <v>8.2690249999999992</v>
      </c>
      <c r="AN55" s="45">
        <v>0</v>
      </c>
      <c r="AO55" s="53">
        <f t="shared" si="20"/>
        <v>0</v>
      </c>
      <c r="AP55" s="54">
        <v>0.05</v>
      </c>
      <c r="AQ55" s="43">
        <f t="shared" si="21"/>
        <v>0.625</v>
      </c>
      <c r="AR55" s="46">
        <v>0</v>
      </c>
      <c r="AS55" s="45">
        <v>0</v>
      </c>
      <c r="AT55" s="53">
        <f t="shared" si="22"/>
        <v>0</v>
      </c>
      <c r="AU55" s="43">
        <f t="shared" si="23"/>
        <v>0.625</v>
      </c>
      <c r="AV55" s="43">
        <f t="shared" si="24"/>
        <v>8.8940249999999992</v>
      </c>
      <c r="AW55" s="74">
        <f t="shared" si="30"/>
        <v>0.28847800000000007</v>
      </c>
      <c r="AX55" s="52">
        <v>12.5</v>
      </c>
      <c r="AY55" s="38"/>
      <c r="AZ55" s="38"/>
      <c r="BA55" s="47"/>
      <c r="BB55" s="32">
        <v>500</v>
      </c>
      <c r="BC55" s="43">
        <f t="shared" si="36"/>
        <v>4447.0124999999998</v>
      </c>
      <c r="BD55" s="53">
        <f t="shared" si="37"/>
        <v>6250</v>
      </c>
      <c r="BE55" s="47"/>
      <c r="BF55" s="48" t="str">
        <f t="shared" si="31"/>
        <v/>
      </c>
      <c r="BG55" s="38"/>
      <c r="BH55" s="38"/>
      <c r="BI55" s="32" t="s">
        <v>65</v>
      </c>
      <c r="BJ55" s="33" t="s">
        <v>66</v>
      </c>
      <c r="BK55" s="33" t="s">
        <v>99</v>
      </c>
    </row>
  </sheetData>
  <sheetProtection insertRows="0" deleteRows="0" sort="0"/>
  <protectedRanges>
    <protectedRange sqref="AB2:AB55" name="Range1_2"/>
    <protectedRange sqref="AG2:AG55" name="Range1_3"/>
    <protectedRange sqref="AK2:AK55" name="Range1_4"/>
    <protectedRange sqref="K56:K179" name="Range1_1"/>
    <protectedRange sqref="BA2:BA174" name="Range1_7"/>
    <protectedRange sqref="O2:O174" name="Range1_8"/>
    <protectedRange sqref="H16:I16" name="Range1_2_7"/>
    <protectedRange sqref="B16:E26 G16:G26 L16:L19 H26:I26 K16:K26 J16:J26 L22:L26" name="Range1_19"/>
    <protectedRange sqref="H25:I25" name="Range1_1_7"/>
    <protectedRange sqref="B2:K3" name="Range1_16"/>
    <protectedRange sqref="L27:L31 B27:K35" name="Range1_18"/>
    <protectedRange sqref="M16:M26" name="Range1_19_1"/>
    <protectedRange sqref="M2:M3" name="Range1_16_1"/>
    <protectedRange sqref="M27:M35" name="Range1_18_1"/>
    <protectedRange sqref="Y44:AA45" name="Range1_2_1"/>
    <protectedRange sqref="Y41:AA42" name="Range1_3_1"/>
    <protectedRange sqref="Y36:AA40 Y43:AA43" name="Range1_2_2"/>
    <protectedRange sqref="AA19:AA20 U19:X26 U16:U18 AA22:AA23 Y24:AA26" name="Range1_19_2"/>
    <protectedRange sqref="V16:X18 AA16:AA18" name="Range1_2_8"/>
    <protectedRange sqref="Y21:AA21" name="Range1_22"/>
    <protectedRange sqref="Y6:AA6" name="Range1_2_10"/>
    <protectedRange sqref="U2:U3 Y2:AA3" name="Range1_16_2"/>
    <protectedRange sqref="Y2:AA3" name="Range1_2_12"/>
    <protectedRange sqref="Y27:AA35 U27:U35" name="Range1_18_2"/>
    <protectedRange sqref="Y34:AA35" name="Range1_2_13"/>
    <protectedRange sqref="Y31:AA32" name="Range1_3_6"/>
    <protectedRange sqref="Y33:AA33 Y27:AA30" name="Range1_2_2_4"/>
    <protectedRange sqref="AC23:AC26" name="Range1_19_3"/>
    <protectedRange sqref="AC27:AC31" name="Range1_18_3"/>
    <protectedRange sqref="BB36:BB45" name="Range1_6_1"/>
    <protectedRange sqref="BB19:BB26" name="Range1_19_4"/>
    <protectedRange sqref="BB16:BB18" name="Range1_6_5"/>
    <protectedRange sqref="BB2:BB3" name="Range1_6_8"/>
    <protectedRange sqref="BB27:BB35" name="Range1_6_9"/>
    <protectedRange sqref="AI2:AI55" name="Range1_4_1_1_1_1"/>
    <protectedRange sqref="AX4:AX14" name="Range1"/>
  </protectedRanges>
  <mergeCells count="42">
    <mergeCell ref="X27:X35"/>
    <mergeCell ref="B36:B45"/>
    <mergeCell ref="D36:D45"/>
    <mergeCell ref="K36:K45"/>
    <mergeCell ref="U36:U45"/>
    <mergeCell ref="V36:V45"/>
    <mergeCell ref="W36:W45"/>
    <mergeCell ref="X36:X45"/>
    <mergeCell ref="B27:B35"/>
    <mergeCell ref="D27:D35"/>
    <mergeCell ref="K27:K35"/>
    <mergeCell ref="U27:U35"/>
    <mergeCell ref="V27:V35"/>
    <mergeCell ref="W27:W35"/>
    <mergeCell ref="X46:X55"/>
    <mergeCell ref="B46:B55"/>
    <mergeCell ref="D46:D55"/>
    <mergeCell ref="K46:K55"/>
    <mergeCell ref="U46:U55"/>
    <mergeCell ref="V46:V55"/>
    <mergeCell ref="W46:W55"/>
    <mergeCell ref="W2:W3"/>
    <mergeCell ref="X2:X3"/>
    <mergeCell ref="X4:X15"/>
    <mergeCell ref="B16:B26"/>
    <mergeCell ref="D16:D26"/>
    <mergeCell ref="K16:K26"/>
    <mergeCell ref="U16:U26"/>
    <mergeCell ref="V16:V26"/>
    <mergeCell ref="W16:W26"/>
    <mergeCell ref="X16:X26"/>
    <mergeCell ref="B4:B15"/>
    <mergeCell ref="D4:D15"/>
    <mergeCell ref="K4:K15"/>
    <mergeCell ref="U4:U15"/>
    <mergeCell ref="V4:V15"/>
    <mergeCell ref="W4:W15"/>
    <mergeCell ref="B2:B3"/>
    <mergeCell ref="D2:D3"/>
    <mergeCell ref="K2:K3"/>
    <mergeCell ref="U2:U3"/>
    <mergeCell ref="V2:V3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2025-12-18T06:34:42Z</dcterms:created>
  <dcterms:modified xsi:type="dcterms:W3CDTF">2025-12-18T07:00:07Z</dcterms:modified>
</cp:coreProperties>
</file>