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05E537F-753F-4B3E-9F0B-17118BF75D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[1]Flow!$AB$27:$AB$28,[1]Flow!$AB$39:$AB$43,[1]Flow!$AB$64:$AB$65,[1]Flow!$AB$93:$AB$94,[1]Flow!$AB$103:$AB$105,[1]Flow!$AB$116:$AB$117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PL">#REF!</definedName>
    <definedName name="ART">#REF!</definedName>
    <definedName name="Artwork">#REF!</definedName>
    <definedName name="as">"'file://192.168.20.8/beyond%20basic/documents%20and%20settings/chenlihui/local%20settings/temporary%20internet%20files/olk9a/import%20product%20data%20sheet%204%209.xls'#$'1-import product data sheet'.$x$2"</definedName>
    <definedName name="AssortedSKU_Range">[3]Mapping!$J$2:$J$3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'[4]Hardline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[6]LIST!$D$2:$D$7</definedName>
    <definedName name="Branded">[5]Lists!$F$6:$F$38</definedName>
    <definedName name="brands">'[2]other data'!$K$2:$K$48</definedName>
    <definedName name="BuyUnits_Range">[3]Mapping!$B$2:$B$55</definedName>
    <definedName name="ca_available_Range">[3]Mapping!$AB$2:$AB$5</definedName>
    <definedName name="ca_Compliant_Range">[3]Mapping!$BF$2:$BF$4</definedName>
    <definedName name="ca_CompliantReason_Range">[3]Mapping!$BH$2:$BH$13</definedName>
    <definedName name="ca_SisVendor_Range">[3]Mapping!$BD$2:$BD$3</definedName>
    <definedName name="ca_stuffedarticlesreg_Range">[3]Mapping!$AD$2:$AD$6</definedName>
    <definedName name="Case_Freight_Range">[3]Mapping!$F$2:$F$19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[5]Lists!$J$6:$J$29</definedName>
    <definedName name="COLOR_FAMILY">'[8]x-Lists'!$AB$2:$AB$18</definedName>
    <definedName name="colour">[7]Sheet1!$EH$2:$EH$3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[5]Lists!$E$6:$E$30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[3]Mapping!$AZ$2:$AZ$3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[5]Lists!$L$6:$L$29</definedName>
    <definedName name="Description1_Range">[3]Mapping!$AM$2:$AM$72</definedName>
    <definedName name="Description2_Range">[3]Mapping!$AN$2:$AN$84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'[4]Hardline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[6]LIST!$E$2:$E$7</definedName>
    <definedName name="Feature1_Range">[3]Mapping!$AG$2:$AG$25</definedName>
    <definedName name="Feature10_Range">[12]Mapping!$AP$2:$AP$17</definedName>
    <definedName name="Feature2_Range">[3]Mapping!$AH$2:$AH$17</definedName>
    <definedName name="Feature3_Range">[3]Mapping!$AI$2:$AI$21</definedName>
    <definedName name="Feature4_Range">[3]Mapping!$AJ$2:$AJ$9</definedName>
    <definedName name="Feature5_Range">[3]Mapping!$AK$2:$AK$5</definedName>
    <definedName name="Feature6_Range">[3]Mapping!$AL$2:$AL$20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IFRACompliance_Range">[3]Mapping!$L$2:$L$10</definedName>
    <definedName name="FIFRAExemption_Range">[3]Mapping!$N$2:$N$3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"'file://172.16.4.11/jla%20sh/users/150863.twmpc083/appdata/local/microsoft/windows/temporary%20internet%20files/content.outlook/7s7yezrg/market%20week%20quotation%20sheeet/shopko%20mink%20to%20sherpa%20blanket%20commitment%2020140331.xls'#$''.$f$25"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FUR">#REF!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[6]LIST!$G$2:$G$7</definedName>
    <definedName name="JLA">#REF!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[3]Mapping!$AF$2:$AF$3</definedName>
    <definedName name="LIFESTYLE">[6]LIST!$C$2:$C$7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'[4]Hardline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'[13]1-Import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'[13]1-Import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"'file:///d:/documents%20and%20settings/chenlihui/local%20settings/temporary%20internet%20files/olk9a/import%20product%20data%20sheet%204%209.xls'#$'1-import product data sheet'.$u$2"</definedName>
    <definedName name="PortSeqLCL">"'file://172.16.4.11/jla%20sh/users/150863.twmpc083/appdata/local/microsoft/windows/temporary%20internet%20files/content.outlook/7s7yezrg/market%20week%20quotation%20sheeet/shopko%20mink%20to%20sherpa%20blanket%20commitment%2020140331.xls'#$''.$ac$2"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[3]Mapping!$H$2:$H$3</definedName>
    <definedName name="PrevBuy">'[13]1-Import Product Data Sheet'!$AR$26:$AR$27</definedName>
    <definedName name="PRICE">[6]LIST!$B$2:$B$6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"'file:///d:/documents%20and%20settings/chenlihui/local%20settings/temporary%20internet%20files/olk9a/import%20product%20data%20sheet%204%209.xls'#$'1-import product data sheet'.$x$2"</definedName>
    <definedName name="retailAK_O_YN_Range">[3]Mapping!$AR$2:$AR$3</definedName>
    <definedName name="retailCA_O_YN_Range">[3]Mapping!$AV$2:$AV$3</definedName>
    <definedName name="retailHA_O_YN_Range">[3]Mapping!$AX$2:$AX$3</definedName>
    <definedName name="retailPR_O_YN_Range">[3]Mapping!$AT$2:$AT$3</definedName>
    <definedName name="retailUS_O_YN_Range">[3]Mapping!$AP$2:$AP$3</definedName>
    <definedName name="RoutingDesc">'[9]DOMESTIC Worksheet'!$AG$3:$AG$12</definedName>
    <definedName name="RUG">#REF!</definedName>
    <definedName name="runnum">'[2]other data'!$BI$2:$BI$18</definedName>
    <definedName name="scalenum">'[2]other data'!$BG$2:$BG$18</definedName>
    <definedName name="Season">'[4]Hardline Drop down'!$D$5:$D$15</definedName>
    <definedName name="Seasonal">#REF!</definedName>
    <definedName name="SellUnits_Range">[3]Mapping!$D$2:$D$53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"'file://172.16.4.11/jla%20sh/documents%20and%20settings/zhangmengting/local%20settings/temporary%20internet%20files/content.outlook/ulh9vqi5/poolstock%20print%20mink%20throw%20commit%20131106%20(2).xls'#$''.$bz$6"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"'file://172.16.4.11/jla%20sh/documents%20and%20settings/zhangmengting/local%20settings/temporary%20internet%20files/content.outlook/ulh9vqi5/poolstock%20print%20mink%20throw%20commit%20131106%20(2).xls'#$''.$bz$1"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[3]Mapping!$BB$2:$BB$3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'[4]Hardline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7" i="8" l="1"/>
  <c r="BC7" i="8" s="1"/>
  <c r="AT7" i="8"/>
  <c r="AQ7" i="8"/>
  <c r="AN7" i="8"/>
  <c r="AL7" i="8"/>
  <c r="AD7" i="8"/>
  <c r="AE7" i="8" s="1"/>
  <c r="AG7" i="8" s="1"/>
  <c r="BA6" i="8"/>
  <c r="BC6" i="8" s="1"/>
  <c r="AT6" i="8"/>
  <c r="AQ6" i="8"/>
  <c r="AN6" i="8"/>
  <c r="AL6" i="8"/>
  <c r="AD6" i="8"/>
  <c r="AE6" i="8" s="1"/>
  <c r="AG6" i="8" s="1"/>
  <c r="BA5" i="8"/>
  <c r="BC5" i="8" s="1"/>
  <c r="AT5" i="8"/>
  <c r="AQ5" i="8"/>
  <c r="AN5" i="8"/>
  <c r="AL5" i="8"/>
  <c r="AD5" i="8"/>
  <c r="AE5" i="8" s="1"/>
  <c r="AG5" i="8" s="1"/>
  <c r="BA2" i="8"/>
  <c r="BA3" i="8"/>
  <c r="BA4" i="8"/>
  <c r="AJ5" i="8"/>
  <c r="AU6" i="8" l="1"/>
  <c r="AU5" i="8"/>
  <c r="AV5" i="8" s="1"/>
  <c r="AW5" i="8" s="1"/>
  <c r="AU7" i="8"/>
  <c r="AV7" i="8" s="1"/>
  <c r="AJ7" i="8"/>
  <c r="AV6" i="8"/>
  <c r="AJ6" i="8"/>
  <c r="BB7" i="8" l="1"/>
  <c r="AW7" i="8"/>
  <c r="BB5" i="8"/>
  <c r="BB6" i="8"/>
  <c r="AW6" i="8"/>
  <c r="AQ3" i="8" l="1"/>
  <c r="AQ2" i="8"/>
  <c r="BC4" i="8"/>
  <c r="AT4" i="8"/>
  <c r="AQ4" i="8"/>
  <c r="AN4" i="8"/>
  <c r="AL4" i="8"/>
  <c r="AD4" i="8"/>
  <c r="AE4" i="8" s="1"/>
  <c r="AG4" i="8" s="1"/>
  <c r="BC3" i="8"/>
  <c r="AT3" i="8"/>
  <c r="AN3" i="8"/>
  <c r="AL3" i="8"/>
  <c r="AD3" i="8"/>
  <c r="AE3" i="8" s="1"/>
  <c r="AG3" i="8" s="1"/>
  <c r="AJ3" i="8"/>
  <c r="BC2" i="8"/>
  <c r="AT2" i="8"/>
  <c r="AN2" i="8"/>
  <c r="AL2" i="8"/>
  <c r="AD2" i="8"/>
  <c r="AE2" i="8" s="1"/>
  <c r="AG2" i="8" s="1"/>
  <c r="AJ4" i="8" l="1"/>
  <c r="AJ2" i="8"/>
  <c r="AU4" i="8"/>
  <c r="AU3" i="8"/>
  <c r="AU2" i="8"/>
  <c r="AV4" i="8" l="1"/>
  <c r="BB4" i="8" s="1"/>
  <c r="AV2" i="8"/>
  <c r="BB2" i="8" s="1"/>
  <c r="AV3" i="8"/>
  <c r="BB3" i="8" s="1"/>
  <c r="AW4" i="8" l="1"/>
  <c r="AW3" i="8"/>
  <c r="AW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DBA8482B-B3EC-4189-ABFB-4011FD9467D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C36F1D08-FCFE-4F02-B4C9-E1DA3FFEB4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A8730FFE-8900-4FC3-89D2-A16897652832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5800745D-4ACC-4967-80E8-03019040F8C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4B8B4C00-4315-4FDA-B84A-9BD8C32625D3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7E76AF67-6CCC-477C-85E4-5B18639BBF42}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 xr:uid="{B86CD806-719A-4631-984E-07584738E12B}">
      <text>
        <r>
          <rPr>
            <sz val="11"/>
            <rFont val="Calibri"/>
            <family val="2"/>
          </rPr>
          <t>[JLA FOB Price Quote (Value)]*[Rebate/Co-op %]</t>
        </r>
      </text>
    </comment>
    <comment ref="AQ1" authorId="0" shapeId="0" xr:uid="{126972AE-9D4F-4B86-8E0F-316017639581}">
      <text>
        <r>
          <rPr>
            <sz val="11"/>
            <rFont val="Calibri"/>
            <family val="2"/>
          </rPr>
          <t>[JLA FOB Price Quote (Value)]*[Load 1 %]</t>
        </r>
      </text>
    </comment>
    <comment ref="AT1" authorId="0" shapeId="0" xr:uid="{58696756-C5DA-4176-9D23-0C1B68C8B6D1}">
      <text>
        <r>
          <rPr>
            <sz val="11"/>
            <rFont val="Calibri"/>
            <family val="2"/>
          </rPr>
          <t>[JLA FOB Price Quote (Value)]*[Load 2 %]</t>
        </r>
      </text>
    </comment>
    <comment ref="AU1" authorId="0" shapeId="0" xr:uid="{75800080-3131-406A-8029-F7379E2147F6}">
      <text>
        <r>
          <rPr>
            <sz val="11"/>
            <rFont val="Calibri"/>
            <family val="2"/>
          </rPr>
          <t>[DA $]+[Rebate/Co-op $]+[Load 1 $]+[Load 2 $]</t>
        </r>
      </text>
    </comment>
    <comment ref="AV1" authorId="0" shapeId="0" xr:uid="{7BC7CD7B-9984-4C39-8052-23168EA0BA7F}">
      <text>
        <r>
          <rPr>
            <sz val="11"/>
            <rFont val="Calibri"/>
            <family val="2"/>
          </rPr>
          <t>[FOB Cost $ (Value)]+[DI Total Load $]</t>
        </r>
      </text>
    </comment>
    <comment ref="AW1" authorId="0" shapeId="0" xr:uid="{B5284972-8E7C-4F38-8986-B3AAF9FDADAA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BB1" authorId="0" shapeId="0" xr:uid="{D4E2EB31-8A29-4539-BB4B-FE08B9451D84}">
      <text>
        <r>
          <rPr>
            <sz val="11"/>
            <rFont val="Calibri"/>
            <family val="2"/>
          </rPr>
          <t>[FOB Cost with Load $]*[Total Quantity]</t>
        </r>
      </text>
    </comment>
    <comment ref="BC1" authorId="0" shapeId="0" xr:uid="{10CBD64D-17BD-4414-BA92-D97E32C745F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<sst xmlns="http://schemas.openxmlformats.org/spreadsheetml/2006/main" count="130" uniqueCount="77">
  <si>
    <t>Brand</t>
  </si>
  <si>
    <t>Package Type</t>
  </si>
  <si>
    <t>Royalty</t>
  </si>
  <si>
    <t>Licensor</t>
  </si>
  <si>
    <t>Normal</t>
  </si>
  <si>
    <t>BLANKET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</si>
  <si>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</si>
  <si>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</si>
  <si>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</si>
  <si>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</si>
  <si>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</si>
  <si>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</si>
  <si>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</si>
  <si>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</si>
  <si>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</si>
  <si>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</si>
  <si>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</si>
  <si>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</si>
  <si>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</si>
  <si>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</si>
  <si>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</si>
  <si>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</si>
  <si>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</si>
  <si>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</si>
  <si>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</si>
  <si>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</si>
  <si>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</si>
  <si>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</si>
  <si>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</si>
  <si>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</si>
  <si>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</si>
  <si>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</si>
  <si>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</si>
  <si>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</si>
  <si>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</si>
  <si>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</si>
  <si>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</si>
  <si>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</si>
  <si>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</si>
  <si>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</si>
  <si>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</si>
  <si>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</si>
  <si>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</si>
  <si>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</si>
  <si>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</si>
  <si>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</si>
  <si>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</si>
  <si>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</si>
  <si>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</si>
  <si>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</si>
  <si>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</si>
  <si>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</si>
  <si>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</si>
  <si>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</si>
  <si>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</si>
  <si>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Shanghai, China</t>
  </si>
  <si>
    <t>Material-Short</t>
  </si>
  <si>
    <t>Additional Customer Price</t>
  </si>
  <si>
    <t>Additional Customer Item#</t>
  </si>
  <si>
    <t>Waffle Plush</t>
  </si>
  <si>
    <t>Waffle Plush Blanket</t>
  </si>
  <si>
    <t xml:space="preserve">Plush Blanket </t>
  </si>
  <si>
    <t>260gsm Single Layer Waffle Textured Plush with self hem
Ribbon + Insert, case pack 2</t>
  </si>
  <si>
    <t>100% Poly 260gsm Plush</t>
  </si>
  <si>
    <t>66x90"</t>
  </si>
  <si>
    <t>90x90"</t>
  </si>
  <si>
    <t>108x90"</t>
  </si>
  <si>
    <t>6304.91.0040</t>
  </si>
  <si>
    <t>July 15th</t>
  </si>
  <si>
    <t>Off White</t>
  </si>
  <si>
    <t>Light Grey</t>
  </si>
  <si>
    <t>LC51-2189</t>
    <phoneticPr fontId="13" type="noConversion"/>
  </si>
  <si>
    <t>LC51-2190</t>
  </si>
  <si>
    <t>LC51-2191</t>
  </si>
  <si>
    <t>LC51-2192</t>
  </si>
  <si>
    <t>LC51-2193</t>
  </si>
  <si>
    <t>LC51-2194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</si>
</sst>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;\-[$$-409]#,##0.0"/>
    <numFmt numFmtId="191" formatCode="_ [$¥-804]* #,##0.00_ ;_ [$¥-804]* \-#,##0.00_ ;_ [$¥-804]* &quot;-&quot;??_ ;_ @_ "/>
    <numFmt numFmtId="192" formatCode="[$$-481]#,##0.000_);[Red]\([$$-481]#,##0.000\)"/>
  </numFmts>
  <fonts count="14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1" fontId="4" fillId="0" borderId="0">
      <alignment vertical="center"/>
    </xf>
    <xf numFmtId="181" fontId="4" fillId="0" borderId="0"/>
    <xf numFmtId="181" fontId="11" fillId="0" borderId="0"/>
    <xf numFmtId="192" fontId="10" fillId="0" borderId="0"/>
    <xf numFmtId="192" fontId="10" fillId="0" borderId="0"/>
    <xf numFmtId="192" fontId="10" fillId="0" borderId="0"/>
    <xf numFmtId="192" fontId="1" fillId="0" borderId="0"/>
    <xf numFmtId="181" fontId="9" fillId="0" borderId="0" applyBorder="0" applyProtection="0">
      <alignment vertical="center"/>
    </xf>
    <xf numFmtId="181" fontId="10" fillId="0" borderId="0"/>
    <xf numFmtId="181" fontId="4" fillId="0" borderId="0">
      <alignment vertical="center"/>
    </xf>
  </cellStyleXfs>
  <cellXfs count="6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2" fillId="7" borderId="3" xfId="0" applyNumberFormat="1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6" borderId="1" xfId="1" applyNumberFormat="1" applyFont="1" applyFill="1" applyBorder="1" applyAlignment="1">
      <alignment wrapText="1"/>
    </xf>
    <xf numFmtId="0" fontId="6" fillId="5" borderId="1" xfId="1" applyFont="1" applyFill="1" applyBorder="1" applyAlignment="1">
      <alignment wrapText="1"/>
    </xf>
    <xf numFmtId="177" fontId="2" fillId="0" borderId="1" xfId="0" applyNumberFormat="1" applyFont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0" fontId="7" fillId="0" borderId="0" xfId="0" applyNumberFormat="1" applyFont="1" applyAlignment="1">
      <alignment horizontal="center" wrapText="1"/>
    </xf>
    <xf numFmtId="177" fontId="8" fillId="3" borderId="3" xfId="1" applyNumberFormat="1" applyFont="1" applyFill="1" applyBorder="1" applyAlignment="1">
      <alignment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0" fontId="3" fillId="0" borderId="0" xfId="4" applyAlignment="1">
      <alignment wrapText="1"/>
    </xf>
    <xf numFmtId="177" fontId="8" fillId="5" borderId="3" xfId="1" applyNumberFormat="1" applyFont="1" applyFill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178" fontId="0" fillId="0" borderId="1" xfId="0" applyNumberFormat="1" applyBorder="1" applyAlignment="1">
      <alignment horizontal="left" vertical="center" wrapText="1"/>
    </xf>
    <xf numFmtId="2" fontId="0" fillId="0" borderId="1" xfId="0" applyNumberFormat="1" applyBorder="1" applyAlignment="1">
      <alignment horizontal="left" vertical="center" wrapText="1"/>
    </xf>
    <xf numFmtId="177" fontId="0" fillId="2" borderId="1" xfId="5" applyNumberFormat="1" applyFont="1" applyFill="1" applyBorder="1" applyAlignment="1">
      <alignment horizontal="left" vertical="center" wrapText="1"/>
    </xf>
    <xf numFmtId="177" fontId="0" fillId="0" borderId="3" xfId="0" applyNumberFormat="1" applyBorder="1" applyAlignment="1">
      <alignment horizontal="left" vertical="center" wrapText="1"/>
    </xf>
    <xf numFmtId="177" fontId="0" fillId="0" borderId="1" xfId="0" applyNumberFormat="1" applyBorder="1" applyAlignment="1">
      <alignment horizontal="left" vertical="center" wrapText="1"/>
    </xf>
    <xf numFmtId="179" fontId="0" fillId="0" borderId="1" xfId="0" applyNumberForma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 wrapText="1"/>
    </xf>
    <xf numFmtId="180" fontId="0" fillId="2" borderId="1" xfId="0" applyNumberFormat="1" applyFill="1" applyBorder="1" applyAlignment="1">
      <alignment horizontal="left" vertical="center" wrapText="1"/>
    </xf>
    <xf numFmtId="1" fontId="0" fillId="2" borderId="1" xfId="0" applyNumberFormat="1" applyFill="1" applyBorder="1" applyAlignment="1">
      <alignment horizontal="left" vertical="center" wrapText="1"/>
    </xf>
    <xf numFmtId="177" fontId="0" fillId="2" borderId="1" xfId="0" applyNumberFormat="1" applyFill="1" applyBorder="1" applyAlignment="1">
      <alignment horizontal="left" vertical="center" wrapText="1"/>
    </xf>
    <xf numFmtId="10" fontId="0" fillId="0" borderId="1" xfId="0" applyNumberFormat="1" applyBorder="1" applyAlignment="1">
      <alignment horizontal="left" vertical="center" wrapText="1"/>
    </xf>
    <xf numFmtId="10" fontId="0" fillId="2" borderId="1" xfId="6" applyNumberFormat="1" applyFont="1" applyFill="1" applyBorder="1" applyAlignment="1">
      <alignment horizontal="left" vertical="center" wrapText="1"/>
    </xf>
    <xf numFmtId="1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91" fontId="0" fillId="0" borderId="1" xfId="0" applyNumberForma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4" applyBorder="1" applyAlignment="1">
      <alignment horizontal="center" vertical="center" wrapText="1"/>
    </xf>
    <xf numFmtId="0" fontId="3" fillId="0" borderId="4" xfId="4" applyBorder="1" applyAlignment="1">
      <alignment horizontal="center" vertical="center" wrapText="1"/>
    </xf>
    <xf numFmtId="0" fontId="3" fillId="0" borderId="5" xfId="4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5" borderId="1" xfId="0" applyFont="1" applyFill="1" applyBorder="1"/>
  </cellXfs>
  <cellStyles count="17">
    <cellStyle name="Currency 2" xfId="5" xr:uid="{2FAF1D55-D6CB-42D0-8B51-42EB00C03301}"/>
    <cellStyle name="Normal 1 2 4 2" xfId="7" xr:uid="{51266ADE-33A9-45C9-BB6E-DA135D9C9217}"/>
    <cellStyle name="Normal 123 2" xfId="13" xr:uid="{39933EBA-88B8-4EC0-82C7-27FA99D0193D}"/>
    <cellStyle name="Normal 2" xfId="4" xr:uid="{48B94C46-0AEB-498B-8577-219C43D37EB5}"/>
    <cellStyle name="Normal 2 18 2" xfId="1" xr:uid="{1BA08453-9F65-454B-A4A0-7177E70831F2}"/>
    <cellStyle name="Normal 30 2" xfId="8" xr:uid="{7A23BE0F-9435-473C-8323-9E846BBE9FDC}"/>
    <cellStyle name="Normal 36" xfId="9" xr:uid="{344211E2-D42B-4834-800B-576FCA3BAF23}"/>
    <cellStyle name="Normal 37 2" xfId="10" xr:uid="{AC7BA63F-8C9A-4BC3-BA00-9745380B13A3}"/>
    <cellStyle name="Normal_CCD-HSN  1.14.11" xfId="16" xr:uid="{6875AFB4-9A37-451A-8C3B-27CC9513ED23}"/>
    <cellStyle name="Percent 2" xfId="6" xr:uid="{E70589B9-27E6-48C2-9E75-E5CCCEF28152}"/>
    <cellStyle name="Style 1" xfId="3" xr:uid="{F4609D05-B161-47A5-8040-F8D4BA086F06}"/>
    <cellStyle name="常规" xfId="0" builtinId="0"/>
    <cellStyle name="常规 10 2 3 5 2" xfId="12" xr:uid="{C5776E7E-6BFF-4FC6-91C0-AB035B228F85}"/>
    <cellStyle name="常规 10 4 3 2" xfId="11" xr:uid="{4718ECFD-8C8E-4656-B067-41E472DF394D}"/>
    <cellStyle name="常规 10 7" xfId="15" xr:uid="{B294996D-1F99-465F-B75C-0EBA5CE7E190}"/>
    <cellStyle name="常规 7 2 2 2" xfId="14" xr:uid="{B468206A-6808-4C49-9CF0-183573347356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cassievv\Documents\work%20folder\Analysis\192.168.20.8\Beyond%20Basic\Documents%20and%20Settings\chenlihui\Local%20Settings\Temporary%20Internet%20Files\OLK9A\Import%20Product%20Data%20Sheet%204%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cassievv\Documents\work%20folder\Analysis\H:\CCD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kathy.li\Local%20Settings\Temporary%20Internet%20Files\Content.Outlook\7E91LGYA\bombay%20minkberber%20ex%20china%207-1-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ata"/>
      <sheetName val="diff group head"/>
      <sheetName val="hangers"/>
      <sheetName val="comments"/>
      <sheetName val="vendor info"/>
      <sheetName val="tick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76CC-2815-481A-847D-A2E3E6F7F712}">
  <dimension ref="A1:BD7"/>
  <sheetViews>
    <sheetView tabSelected="1" workbookViewId="0">
      <selection activeCell="P2" sqref="P2:P7"/>
    </sheetView>
  </sheetViews>
  <sheetFormatPr defaultColWidth="9.140625" defaultRowHeight="15"/>
  <cols>
    <col min="1" max="1" width="10.140625" style="1" customWidth="1"/>
    <col min="2" max="2" width="7.140625" style="2" customWidth="1"/>
    <col min="3" max="3" width="8.42578125" style="2" customWidth="1"/>
    <col min="4" max="5" width="7.85546875" style="2" customWidth="1"/>
    <col min="6" max="6" width="11.28515625" style="2" customWidth="1"/>
    <col min="7" max="7" width="7.5703125" style="2" customWidth="1"/>
    <col min="8" max="9" width="12.7109375" style="2" customWidth="1"/>
    <col min="10" max="10" width="25.7109375" style="2" customWidth="1"/>
    <col min="11" max="11" width="15.7109375" style="35" customWidth="1"/>
    <col min="12" max="12" width="12.7109375" style="2" customWidth="1"/>
    <col min="13" max="14" width="6.140625" style="2" customWidth="1"/>
    <col min="15" max="15" width="8.5703125" style="2" customWidth="1"/>
    <col min="16" max="16" width="9.7109375" style="2" bestFit="1" customWidth="1"/>
    <col min="17" max="17" width="13.140625" style="2" bestFit="1" customWidth="1"/>
    <col min="18" max="18" width="5.570312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29" customWidth="1"/>
    <col min="26" max="26" width="8.7109375" style="29" customWidth="1"/>
    <col min="27" max="27" width="7.140625" style="29" customWidth="1"/>
    <col min="28" max="28" width="9" style="5" customWidth="1"/>
    <col min="29" max="29" width="6.28515625" style="7" customWidth="1"/>
    <col min="30" max="30" width="10" style="33" customWidth="1"/>
    <col min="31" max="31" width="9.85546875" style="7" customWidth="1"/>
    <col min="32" max="32" width="7.85546875" style="2" customWidth="1"/>
    <col min="33" max="33" width="8.85546875" style="6" customWidth="1"/>
    <col min="34" max="34" width="7.85546875" style="2" customWidth="1"/>
    <col min="35" max="35" width="8.42578125" style="8" customWidth="1"/>
    <col min="36" max="36" width="9" style="6" customWidth="1"/>
    <col min="37" max="37" width="7.85546875" style="8" customWidth="1"/>
    <col min="38" max="38" width="5.85546875" style="6" customWidth="1"/>
    <col min="39" max="40" width="9.5703125" style="8" customWidth="1"/>
    <col min="41" max="41" width="10" style="6" customWidth="1"/>
    <col min="42" max="42" width="9.5703125" style="6" customWidth="1"/>
    <col min="43" max="43" width="9.42578125" style="6" customWidth="1"/>
    <col min="44" max="44" width="7.140625" style="8" customWidth="1"/>
    <col min="45" max="45" width="7.85546875" style="8" customWidth="1"/>
    <col min="46" max="46" width="9.5703125" style="6" customWidth="1"/>
    <col min="47" max="47" width="8.140625" style="6" customWidth="1"/>
    <col min="48" max="48" width="9.140625" style="2" customWidth="1"/>
    <col min="49" max="50" width="9.140625" style="2"/>
    <col min="51" max="51" width="10.140625" style="6" customWidth="1"/>
    <col min="52" max="53" width="9.140625" style="6"/>
    <col min="54" max="54" width="10.140625" style="2" bestFit="1" customWidth="1"/>
    <col min="55" max="55" width="11.140625" style="2" bestFit="1" customWidth="1"/>
    <col min="56" max="16384" width="9.140625" style="2"/>
  </cols>
  <sheetData>
    <row r="1" spans="1:56" ht="68.099999999999994" customHeight="1">
      <c r="A1" s="9" t="s">
        <v>6</v>
      </c>
      <c r="B1" s="9" t="s">
        <v>7</v>
      </c>
      <c r="C1" s="27" t="s">
        <v>8</v>
      </c>
      <c r="D1" s="28" t="s">
        <v>0</v>
      </c>
      <c r="E1" s="28" t="s">
        <v>3</v>
      </c>
      <c r="F1" s="11" t="s">
        <v>51</v>
      </c>
      <c r="G1" s="27" t="s">
        <v>9</v>
      </c>
      <c r="H1" s="10" t="s">
        <v>10</v>
      </c>
      <c r="I1" s="26" t="s">
        <v>53</v>
      </c>
      <c r="J1" s="10" t="s">
        <v>11</v>
      </c>
      <c r="K1" s="26" t="s">
        <v>56</v>
      </c>
      <c r="L1" s="10" t="s">
        <v>12</v>
      </c>
      <c r="M1" s="10" t="s">
        <v>13</v>
      </c>
      <c r="N1" s="27" t="s">
        <v>14</v>
      </c>
      <c r="O1" s="27" t="s">
        <v>58</v>
      </c>
      <c r="P1" s="27" t="s">
        <v>15</v>
      </c>
      <c r="Q1" s="27" t="s">
        <v>16</v>
      </c>
      <c r="R1" s="26" t="s">
        <v>54</v>
      </c>
      <c r="S1" s="12" t="s">
        <v>17</v>
      </c>
      <c r="T1" s="13" t="s">
        <v>18</v>
      </c>
      <c r="U1" s="14" t="s">
        <v>19</v>
      </c>
      <c r="V1" s="15" t="s">
        <v>20</v>
      </c>
      <c r="W1" s="16" t="s">
        <v>21</v>
      </c>
      <c r="X1" s="17" t="s">
        <v>1</v>
      </c>
      <c r="Y1" s="30" t="s">
        <v>22</v>
      </c>
      <c r="Z1" s="30" t="s">
        <v>23</v>
      </c>
      <c r="AA1" s="30" t="s">
        <v>24</v>
      </c>
      <c r="AB1" s="18" t="s">
        <v>25</v>
      </c>
      <c r="AC1" s="19" t="s">
        <v>26</v>
      </c>
      <c r="AD1" s="34" t="s">
        <v>27</v>
      </c>
      <c r="AE1" s="20" t="s">
        <v>28</v>
      </c>
      <c r="AF1" s="9" t="s">
        <v>29</v>
      </c>
      <c r="AG1" s="21" t="s">
        <v>30</v>
      </c>
      <c r="AH1" s="9" t="s">
        <v>31</v>
      </c>
      <c r="AI1" s="22" t="s">
        <v>32</v>
      </c>
      <c r="AJ1" s="23" t="s">
        <v>33</v>
      </c>
      <c r="AK1" s="22" t="s">
        <v>34</v>
      </c>
      <c r="AL1" s="21" t="s">
        <v>35</v>
      </c>
      <c r="AM1" s="31" t="s">
        <v>36</v>
      </c>
      <c r="AN1" s="21" t="s">
        <v>37</v>
      </c>
      <c r="AO1" s="17" t="s">
        <v>2</v>
      </c>
      <c r="AP1" s="22" t="s">
        <v>38</v>
      </c>
      <c r="AQ1" s="21" t="s">
        <v>39</v>
      </c>
      <c r="AR1" s="17" t="s">
        <v>40</v>
      </c>
      <c r="AS1" s="22" t="s">
        <v>41</v>
      </c>
      <c r="AT1" s="21" t="s">
        <v>42</v>
      </c>
      <c r="AU1" s="21" t="s">
        <v>43</v>
      </c>
      <c r="AV1" s="24" t="s">
        <v>44</v>
      </c>
      <c r="AW1" s="24" t="s">
        <v>45</v>
      </c>
      <c r="AX1" s="32" t="s">
        <v>46</v>
      </c>
      <c r="AY1" s="36" t="s">
        <v>57</v>
      </c>
      <c r="AZ1" s="9" t="s">
        <v>47</v>
      </c>
      <c r="BA1" s="9" t="s">
        <v>48</v>
      </c>
      <c r="BB1" s="25" t="s">
        <v>49</v>
      </c>
      <c r="BC1" s="25" t="s">
        <v>50</v>
      </c>
      <c r="BD1" s="3" t="s">
        <v>68</v>
      </c>
    </row>
    <row r="2" spans="1:56" s="51" customFormat="1" ht="30" customHeight="1">
      <c r="A2" s="37">
        <v>1</v>
      </c>
      <c r="B2" s="37"/>
      <c r="C2" s="37"/>
      <c r="D2" s="37"/>
      <c r="E2" s="37"/>
      <c r="F2" s="58" t="s">
        <v>5</v>
      </c>
      <c r="G2" s="60" t="s">
        <v>59</v>
      </c>
      <c r="H2" s="59" t="s">
        <v>60</v>
      </c>
      <c r="I2" s="59" t="s">
        <v>61</v>
      </c>
      <c r="J2" s="59" t="s">
        <v>62</v>
      </c>
      <c r="K2" s="55" t="s">
        <v>63</v>
      </c>
      <c r="L2" s="37" t="s">
        <v>64</v>
      </c>
      <c r="M2" s="54" t="s">
        <v>69</v>
      </c>
      <c r="N2" s="37"/>
      <c r="O2" s="37"/>
      <c r="P2" s="63" t="s">
        <v>71</v>
      </c>
      <c r="Q2" s="37"/>
      <c r="R2" s="37" t="s">
        <v>52</v>
      </c>
      <c r="S2" s="38"/>
      <c r="T2" s="39">
        <v>7.95</v>
      </c>
      <c r="U2" s="40">
        <v>5.41</v>
      </c>
      <c r="V2" s="41">
        <v>5.41</v>
      </c>
      <c r="W2" s="53"/>
      <c r="X2" s="37" t="s">
        <v>4</v>
      </c>
      <c r="Y2" s="43">
        <v>39</v>
      </c>
      <c r="Z2" s="43">
        <v>33</v>
      </c>
      <c r="AA2" s="43">
        <v>19</v>
      </c>
      <c r="AB2" s="39">
        <v>2</v>
      </c>
      <c r="AC2" s="44">
        <v>2</v>
      </c>
      <c r="AD2" s="45">
        <f>IF(Y2="","",Y2*Z2*AA2/1000000)</f>
        <v>2.4E-2</v>
      </c>
      <c r="AE2" s="46">
        <f>IF(AC2="","",65/AD2*AC2)</f>
        <v>5417</v>
      </c>
      <c r="AF2" s="37">
        <v>5400</v>
      </c>
      <c r="AG2" s="47">
        <f>IF(ISERROR(AF2/AE2),"",AF2/AE2)</f>
        <v>1</v>
      </c>
      <c r="AH2" s="37" t="s">
        <v>67</v>
      </c>
      <c r="AI2" s="48">
        <v>0.17</v>
      </c>
      <c r="AJ2" s="47">
        <f>IF(ISERROR(V2*AI2),"",V2*AI2)</f>
        <v>0.92</v>
      </c>
      <c r="AK2" s="48">
        <v>0.01</v>
      </c>
      <c r="AL2" s="47">
        <f>IF(ISERROR(AX2*AK2),"",AX2*AK2)</f>
        <v>7.0000000000000007E-2</v>
      </c>
      <c r="AM2" s="48">
        <v>0</v>
      </c>
      <c r="AN2" s="47">
        <f>IF(ISERROR(AX2*AM2),"",AX2*AM2)</f>
        <v>0</v>
      </c>
      <c r="AO2" s="37"/>
      <c r="AP2" s="48">
        <v>0</v>
      </c>
      <c r="AQ2" s="47">
        <f t="shared" ref="AQ2:AQ7" si="0">IF(ISERROR(AX2*AP2),"",AX2*AP2)</f>
        <v>0</v>
      </c>
      <c r="AR2" s="42"/>
      <c r="AS2" s="48">
        <v>0</v>
      </c>
      <c r="AT2" s="47">
        <f>IF(ISERROR(AX2*AS2),"",AX2*AS2)</f>
        <v>0</v>
      </c>
      <c r="AU2" s="47">
        <f>IF(ISERROR(AL2+AN2+AQ2+AT2),"",AL2+AN2+AQ2+AT2)</f>
        <v>7.0000000000000007E-2</v>
      </c>
      <c r="AV2" s="47">
        <f t="shared" ref="AV2:AV4" si="1">IF(ISERROR(V2+AU2),"",V2+AU2)</f>
        <v>5.48</v>
      </c>
      <c r="AW2" s="49">
        <f>IF(ISERROR((AX2-AV2)/AX2),"",(AX2-AV2)/AX2)</f>
        <v>0.17100000000000001</v>
      </c>
      <c r="AX2" s="47">
        <v>6.61</v>
      </c>
      <c r="AY2" s="42"/>
      <c r="AZ2" s="42" t="s">
        <v>55</v>
      </c>
      <c r="BA2" s="50">
        <f>BD2+BE2</f>
        <v>180</v>
      </c>
      <c r="BB2" s="47">
        <f>IF(ISERROR(AV2*BA2),"",AV2*BA2)</f>
        <v>986.4</v>
      </c>
      <c r="BC2" s="47">
        <f>IF(ISERROR(AX2*BA2),"",AX2*BA2)</f>
        <v>1189.8</v>
      </c>
      <c r="BD2" s="52">
        <v>180</v>
      </c>
    </row>
    <row r="3" spans="1:56" s="51" customFormat="1" ht="30" customHeight="1">
      <c r="A3" s="37">
        <v>2</v>
      </c>
      <c r="B3" s="37"/>
      <c r="C3" s="37"/>
      <c r="D3" s="37"/>
      <c r="E3" s="37"/>
      <c r="F3" s="58" t="s">
        <v>5</v>
      </c>
      <c r="G3" s="60" t="s">
        <v>59</v>
      </c>
      <c r="H3" s="59" t="s">
        <v>60</v>
      </c>
      <c r="I3" s="59" t="s">
        <v>61</v>
      </c>
      <c r="J3" s="59" t="s">
        <v>62</v>
      </c>
      <c r="K3" s="56"/>
      <c r="L3" s="37" t="s">
        <v>65</v>
      </c>
      <c r="M3" s="54" t="s">
        <v>69</v>
      </c>
      <c r="N3" s="37"/>
      <c r="O3" s="37"/>
      <c r="P3" s="63" t="s">
        <v>72</v>
      </c>
      <c r="Q3" s="37"/>
      <c r="R3" s="37" t="s">
        <v>52</v>
      </c>
      <c r="S3" s="38"/>
      <c r="T3" s="39">
        <v>7.95</v>
      </c>
      <c r="U3" s="40">
        <v>7</v>
      </c>
      <c r="V3" s="41">
        <v>7</v>
      </c>
      <c r="W3" s="53"/>
      <c r="X3" s="37" t="s">
        <v>4</v>
      </c>
      <c r="Y3" s="43">
        <v>39</v>
      </c>
      <c r="Z3" s="43">
        <v>33</v>
      </c>
      <c r="AA3" s="43">
        <v>24</v>
      </c>
      <c r="AB3" s="39">
        <v>2</v>
      </c>
      <c r="AC3" s="50">
        <v>2</v>
      </c>
      <c r="AD3" s="45">
        <f t="shared" ref="AD3:AD4" si="2">IF(Y3="","",Y3*Z3*AA3/1000000)</f>
        <v>3.1E-2</v>
      </c>
      <c r="AE3" s="46">
        <f t="shared" ref="AE3:AE4" si="3">IF(AC3="","",65/AD3*AC3)</f>
        <v>4194</v>
      </c>
      <c r="AF3" s="37">
        <v>5400</v>
      </c>
      <c r="AG3" s="47">
        <f t="shared" ref="AG3:AG4" si="4">IF(ISERROR(AF3/AE3),"",AF3/AE3)</f>
        <v>1.29</v>
      </c>
      <c r="AH3" s="37" t="s">
        <v>67</v>
      </c>
      <c r="AI3" s="48">
        <v>0.17</v>
      </c>
      <c r="AJ3" s="47">
        <f>IF(ISERROR(V3*AI3),"",V3*AI3)</f>
        <v>1.19</v>
      </c>
      <c r="AK3" s="48">
        <v>0.01</v>
      </c>
      <c r="AL3" s="47">
        <f t="shared" ref="AL3:AL4" si="5">IF(ISERROR(AX3*AK3),"",AX3*AK3)</f>
        <v>0.08</v>
      </c>
      <c r="AM3" s="48">
        <v>0</v>
      </c>
      <c r="AN3" s="47">
        <f t="shared" ref="AN3:AN4" si="6">IF(ISERROR(AX3*AM3),"",AX3*AM3)</f>
        <v>0</v>
      </c>
      <c r="AO3" s="37"/>
      <c r="AP3" s="48">
        <v>0</v>
      </c>
      <c r="AQ3" s="47">
        <f t="shared" si="0"/>
        <v>0</v>
      </c>
      <c r="AR3" s="42"/>
      <c r="AS3" s="48">
        <v>0</v>
      </c>
      <c r="AT3" s="47">
        <f t="shared" ref="AT3:AT4" si="7">IF(ISERROR(AX3*AS3),"",AX3*AS3)</f>
        <v>0</v>
      </c>
      <c r="AU3" s="47">
        <f t="shared" ref="AU3:AU4" si="8">IF(ISERROR(AL3+AN3+AQ3+AT3),"",AL3+AN3+AQ3+AT3)</f>
        <v>0.08</v>
      </c>
      <c r="AV3" s="47">
        <f t="shared" si="1"/>
        <v>7.08</v>
      </c>
      <c r="AW3" s="49">
        <f t="shared" ref="AW3:AW4" si="9">IF(ISERROR((AX3-AV3)/AX3),"",(AX3-AV3)/AX3)</f>
        <v>0.1641</v>
      </c>
      <c r="AX3" s="47">
        <v>8.4700000000000006</v>
      </c>
      <c r="AY3" s="42"/>
      <c r="AZ3" s="42" t="s">
        <v>55</v>
      </c>
      <c r="BA3" s="50">
        <f t="shared" ref="BA3:BA4" si="10">BD3+BE3</f>
        <v>520</v>
      </c>
      <c r="BB3" s="47">
        <f t="shared" ref="BB3:BB4" si="11">IF(ISERROR(AV3*BA3),"",AV3*BA3)</f>
        <v>3681.6</v>
      </c>
      <c r="BC3" s="47">
        <f t="shared" ref="BC3:BC4" si="12">IF(ISERROR(AX3*BA3),"",AX3*BA3)</f>
        <v>4404.3999999999996</v>
      </c>
      <c r="BD3" s="52">
        <v>520</v>
      </c>
    </row>
    <row r="4" spans="1:56" s="51" customFormat="1" ht="30" customHeight="1">
      <c r="A4" s="37">
        <v>3</v>
      </c>
      <c r="B4" s="37"/>
      <c r="C4" s="37"/>
      <c r="D4" s="37"/>
      <c r="E4" s="37"/>
      <c r="F4" s="58" t="s">
        <v>5</v>
      </c>
      <c r="G4" s="60" t="s">
        <v>59</v>
      </c>
      <c r="H4" s="59" t="s">
        <v>60</v>
      </c>
      <c r="I4" s="59" t="s">
        <v>61</v>
      </c>
      <c r="J4" s="59" t="s">
        <v>62</v>
      </c>
      <c r="K4" s="57"/>
      <c r="L4" s="37" t="s">
        <v>66</v>
      </c>
      <c r="M4" s="54" t="s">
        <v>69</v>
      </c>
      <c r="N4" s="37"/>
      <c r="O4" s="37"/>
      <c r="P4" s="63" t="s">
        <v>73</v>
      </c>
      <c r="Q4" s="37"/>
      <c r="R4" s="37" t="s">
        <v>52</v>
      </c>
      <c r="S4" s="38"/>
      <c r="T4" s="39">
        <v>7.95</v>
      </c>
      <c r="U4" s="40">
        <v>8.23</v>
      </c>
      <c r="V4" s="41">
        <v>8.23</v>
      </c>
      <c r="W4" s="53"/>
      <c r="X4" s="37" t="s">
        <v>4</v>
      </c>
      <c r="Y4" s="43">
        <v>39</v>
      </c>
      <c r="Z4" s="43">
        <v>33</v>
      </c>
      <c r="AA4" s="43">
        <v>29</v>
      </c>
      <c r="AB4" s="39">
        <v>2</v>
      </c>
      <c r="AC4" s="50">
        <v>2</v>
      </c>
      <c r="AD4" s="45">
        <f t="shared" si="2"/>
        <v>3.6999999999999998E-2</v>
      </c>
      <c r="AE4" s="46">
        <f t="shared" si="3"/>
        <v>3514</v>
      </c>
      <c r="AF4" s="37">
        <v>5400</v>
      </c>
      <c r="AG4" s="47">
        <f t="shared" si="4"/>
        <v>1.54</v>
      </c>
      <c r="AH4" s="37" t="s">
        <v>67</v>
      </c>
      <c r="AI4" s="48">
        <v>0.17</v>
      </c>
      <c r="AJ4" s="47">
        <f t="shared" ref="AJ4" si="13">IF(ISERROR(V4*AI4),"",V4*AI4)</f>
        <v>1.4</v>
      </c>
      <c r="AK4" s="48">
        <v>0.01</v>
      </c>
      <c r="AL4" s="47">
        <f t="shared" si="5"/>
        <v>0.1</v>
      </c>
      <c r="AM4" s="48">
        <v>0</v>
      </c>
      <c r="AN4" s="47">
        <f t="shared" si="6"/>
        <v>0</v>
      </c>
      <c r="AO4" s="37"/>
      <c r="AP4" s="48">
        <v>0</v>
      </c>
      <c r="AQ4" s="47">
        <f t="shared" si="0"/>
        <v>0</v>
      </c>
      <c r="AR4" s="42"/>
      <c r="AS4" s="48">
        <v>0</v>
      </c>
      <c r="AT4" s="47">
        <f t="shared" si="7"/>
        <v>0</v>
      </c>
      <c r="AU4" s="47">
        <f t="shared" si="8"/>
        <v>0.1</v>
      </c>
      <c r="AV4" s="47">
        <f t="shared" si="1"/>
        <v>8.33</v>
      </c>
      <c r="AW4" s="49">
        <f t="shared" si="9"/>
        <v>0.16109999999999999</v>
      </c>
      <c r="AX4" s="47">
        <v>9.93</v>
      </c>
      <c r="AY4" s="42"/>
      <c r="AZ4" s="42" t="s">
        <v>55</v>
      </c>
      <c r="BA4" s="50">
        <f t="shared" si="10"/>
        <v>300</v>
      </c>
      <c r="BB4" s="47">
        <f t="shared" si="11"/>
        <v>2499</v>
      </c>
      <c r="BC4" s="47">
        <f t="shared" si="12"/>
        <v>2979</v>
      </c>
      <c r="BD4" s="52">
        <v>300</v>
      </c>
    </row>
    <row r="5" spans="1:56" s="51" customFormat="1" ht="30" customHeight="1">
      <c r="A5" s="37">
        <v>1</v>
      </c>
      <c r="B5" s="37"/>
      <c r="C5" s="37"/>
      <c r="D5" s="37"/>
      <c r="E5" s="37"/>
      <c r="F5" s="58" t="s">
        <v>5</v>
      </c>
      <c r="G5" s="60" t="s">
        <v>59</v>
      </c>
      <c r="H5" s="59" t="s">
        <v>60</v>
      </c>
      <c r="I5" s="59" t="s">
        <v>61</v>
      </c>
      <c r="J5" s="59" t="s">
        <v>62</v>
      </c>
      <c r="K5" s="55" t="s">
        <v>63</v>
      </c>
      <c r="L5" s="37" t="s">
        <v>64</v>
      </c>
      <c r="M5" s="54" t="s">
        <v>70</v>
      </c>
      <c r="N5" s="37"/>
      <c r="O5" s="37"/>
      <c r="P5" s="63" t="s">
        <v>74</v>
      </c>
      <c r="Q5" s="37"/>
      <c r="R5" s="37" t="s">
        <v>52</v>
      </c>
      <c r="S5" s="38"/>
      <c r="T5" s="39">
        <v>7.95</v>
      </c>
      <c r="U5" s="40">
        <v>5.41</v>
      </c>
      <c r="V5" s="41">
        <v>5.41</v>
      </c>
      <c r="W5" s="53"/>
      <c r="X5" s="37" t="s">
        <v>4</v>
      </c>
      <c r="Y5" s="43">
        <v>39</v>
      </c>
      <c r="Z5" s="43">
        <v>33</v>
      </c>
      <c r="AA5" s="43">
        <v>19</v>
      </c>
      <c r="AB5" s="39">
        <v>2</v>
      </c>
      <c r="AC5" s="44">
        <v>2</v>
      </c>
      <c r="AD5" s="45">
        <f>IF(Y5="","",Y5*Z5*AA5/1000000)</f>
        <v>2.4E-2</v>
      </c>
      <c r="AE5" s="46">
        <f>IF(AC5="","",65/AD5*AC5)</f>
        <v>5417</v>
      </c>
      <c r="AF5" s="37">
        <v>5400</v>
      </c>
      <c r="AG5" s="47">
        <f>IF(ISERROR(AF5/AE5),"",AF5/AE5)</f>
        <v>1</v>
      </c>
      <c r="AH5" s="37" t="s">
        <v>67</v>
      </c>
      <c r="AI5" s="48">
        <v>0.17</v>
      </c>
      <c r="AJ5" s="47">
        <f>IF(ISERROR(V5*AI5),"",V5*AI5)</f>
        <v>0.92</v>
      </c>
      <c r="AK5" s="48">
        <v>0.01</v>
      </c>
      <c r="AL5" s="47">
        <f>IF(ISERROR(AX5*AK5),"",AX5*AK5)</f>
        <v>7.0000000000000007E-2</v>
      </c>
      <c r="AM5" s="48">
        <v>0</v>
      </c>
      <c r="AN5" s="47">
        <f>IF(ISERROR(AX5*AM5),"",AX5*AM5)</f>
        <v>0</v>
      </c>
      <c r="AO5" s="37"/>
      <c r="AP5" s="48">
        <v>0</v>
      </c>
      <c r="AQ5" s="47">
        <f t="shared" si="0"/>
        <v>0</v>
      </c>
      <c r="AR5" s="42"/>
      <c r="AS5" s="48">
        <v>0</v>
      </c>
      <c r="AT5" s="47">
        <f>IF(ISERROR(AX5*AS5),"",AX5*AS5)</f>
        <v>0</v>
      </c>
      <c r="AU5" s="47">
        <f>IF(ISERROR(AL5+AN5+AQ5+AT5),"",AL5+AN5+AQ5+AT5)</f>
        <v>7.0000000000000007E-2</v>
      </c>
      <c r="AV5" s="47">
        <f t="shared" ref="AV5:AV7" si="14">IF(ISERROR(V5+AU5),"",V5+AU5)</f>
        <v>5.48</v>
      </c>
      <c r="AW5" s="49">
        <f>IF(ISERROR((AX5-AV5)/AX5),"",(AX5-AV5)/AX5)</f>
        <v>0.17100000000000001</v>
      </c>
      <c r="AX5" s="47">
        <v>6.61</v>
      </c>
      <c r="AY5" s="42"/>
      <c r="AZ5" s="42" t="s">
        <v>55</v>
      </c>
      <c r="BA5" s="50">
        <f>BD5+BE5</f>
        <v>180</v>
      </c>
      <c r="BB5" s="47">
        <f>IF(ISERROR(AV5*BA5),"",AV5*BA5)</f>
        <v>986.4</v>
      </c>
      <c r="BC5" s="47">
        <f>IF(ISERROR(AX5*BA5),"",AX5*BA5)</f>
        <v>1189.8</v>
      </c>
      <c r="BD5" s="52">
        <v>180</v>
      </c>
    </row>
    <row r="6" spans="1:56" s="51" customFormat="1" ht="30" customHeight="1">
      <c r="A6" s="37">
        <v>2</v>
      </c>
      <c r="B6" s="37"/>
      <c r="C6" s="37"/>
      <c r="D6" s="37"/>
      <c r="E6" s="37"/>
      <c r="F6" s="58" t="s">
        <v>5</v>
      </c>
      <c r="G6" s="60" t="s">
        <v>59</v>
      </c>
      <c r="H6" s="59" t="s">
        <v>60</v>
      </c>
      <c r="I6" s="59" t="s">
        <v>61</v>
      </c>
      <c r="J6" s="59" t="s">
        <v>62</v>
      </c>
      <c r="K6" s="56"/>
      <c r="L6" s="37" t="s">
        <v>65</v>
      </c>
      <c r="M6" s="54" t="s">
        <v>70</v>
      </c>
      <c r="N6" s="37"/>
      <c r="O6" s="37"/>
      <c r="P6" s="63" t="s">
        <v>75</v>
      </c>
      <c r="Q6" s="37"/>
      <c r="R6" s="37" t="s">
        <v>52</v>
      </c>
      <c r="S6" s="38"/>
      <c r="T6" s="39">
        <v>7.95</v>
      </c>
      <c r="U6" s="40">
        <v>7</v>
      </c>
      <c r="V6" s="41">
        <v>7</v>
      </c>
      <c r="W6" s="53"/>
      <c r="X6" s="37" t="s">
        <v>4</v>
      </c>
      <c r="Y6" s="43">
        <v>39</v>
      </c>
      <c r="Z6" s="43">
        <v>33</v>
      </c>
      <c r="AA6" s="43">
        <v>24</v>
      </c>
      <c r="AB6" s="39">
        <v>2</v>
      </c>
      <c r="AC6" s="50">
        <v>2</v>
      </c>
      <c r="AD6" s="45">
        <f t="shared" ref="AD6:AD7" si="15">IF(Y6="","",Y6*Z6*AA6/1000000)</f>
        <v>3.1E-2</v>
      </c>
      <c r="AE6" s="46">
        <f t="shared" ref="AE6:AE7" si="16">IF(AC6="","",65/AD6*AC6)</f>
        <v>4194</v>
      </c>
      <c r="AF6" s="37">
        <v>5400</v>
      </c>
      <c r="AG6" s="47">
        <f t="shared" ref="AG6:AG7" si="17">IF(ISERROR(AF6/AE6),"",AF6/AE6)</f>
        <v>1.29</v>
      </c>
      <c r="AH6" s="37" t="s">
        <v>67</v>
      </c>
      <c r="AI6" s="48">
        <v>0.17</v>
      </c>
      <c r="AJ6" s="47">
        <f>IF(ISERROR(V6*AI6),"",V6*AI6)</f>
        <v>1.19</v>
      </c>
      <c r="AK6" s="48">
        <v>0.01</v>
      </c>
      <c r="AL6" s="47">
        <f t="shared" ref="AL6:AL7" si="18">IF(ISERROR(AX6*AK6),"",AX6*AK6)</f>
        <v>0.08</v>
      </c>
      <c r="AM6" s="48">
        <v>0</v>
      </c>
      <c r="AN6" s="47">
        <f t="shared" ref="AN6:AN7" si="19">IF(ISERROR(AX6*AM6),"",AX6*AM6)</f>
        <v>0</v>
      </c>
      <c r="AO6" s="37"/>
      <c r="AP6" s="48">
        <v>0</v>
      </c>
      <c r="AQ6" s="47">
        <f t="shared" si="0"/>
        <v>0</v>
      </c>
      <c r="AR6" s="42"/>
      <c r="AS6" s="48">
        <v>0</v>
      </c>
      <c r="AT6" s="47">
        <f t="shared" ref="AT6:AT7" si="20">IF(ISERROR(AX6*AS6),"",AX6*AS6)</f>
        <v>0</v>
      </c>
      <c r="AU6" s="47">
        <f t="shared" ref="AU6:AU7" si="21">IF(ISERROR(AL6+AN6+AQ6+AT6),"",AL6+AN6+AQ6+AT6)</f>
        <v>0.08</v>
      </c>
      <c r="AV6" s="47">
        <f t="shared" si="14"/>
        <v>7.08</v>
      </c>
      <c r="AW6" s="49">
        <f t="shared" ref="AW6:AW7" si="22">IF(ISERROR((AX6-AV6)/AX6),"",(AX6-AV6)/AX6)</f>
        <v>0.1641</v>
      </c>
      <c r="AX6" s="47">
        <v>8.4700000000000006</v>
      </c>
      <c r="AY6" s="42"/>
      <c r="AZ6" s="42" t="s">
        <v>55</v>
      </c>
      <c r="BA6" s="50">
        <f t="shared" ref="BA6:BA7" si="23">BD6+BE6</f>
        <v>520</v>
      </c>
      <c r="BB6" s="47">
        <f t="shared" ref="BB6:BB7" si="24">IF(ISERROR(AV6*BA6),"",AV6*BA6)</f>
        <v>3681.6</v>
      </c>
      <c r="BC6" s="47">
        <f t="shared" ref="BC6:BC7" si="25">IF(ISERROR(AX6*BA6),"",AX6*BA6)</f>
        <v>4404.3999999999996</v>
      </c>
      <c r="BD6" s="52">
        <v>520</v>
      </c>
    </row>
    <row r="7" spans="1:56" s="51" customFormat="1" ht="30" customHeight="1">
      <c r="A7" s="37">
        <v>3</v>
      </c>
      <c r="B7" s="37"/>
      <c r="C7" s="37"/>
      <c r="D7" s="37"/>
      <c r="E7" s="37"/>
      <c r="F7" s="61" t="s">
        <v>5</v>
      </c>
      <c r="G7" s="60" t="s">
        <v>59</v>
      </c>
      <c r="H7" s="60" t="s">
        <v>60</v>
      </c>
      <c r="I7" s="62" t="s">
        <v>61</v>
      </c>
      <c r="J7" s="60" t="s">
        <v>62</v>
      </c>
      <c r="K7" s="57"/>
      <c r="L7" s="37" t="s">
        <v>66</v>
      </c>
      <c r="M7" s="54" t="s">
        <v>70</v>
      </c>
      <c r="N7" s="37"/>
      <c r="O7" s="37"/>
      <c r="P7" s="63" t="s">
        <v>76</v>
      </c>
      <c r="Q7" s="37"/>
      <c r="R7" s="37" t="s">
        <v>52</v>
      </c>
      <c r="S7" s="38"/>
      <c r="T7" s="39">
        <v>7.95</v>
      </c>
      <c r="U7" s="40">
        <v>8.23</v>
      </c>
      <c r="V7" s="41">
        <v>8.23</v>
      </c>
      <c r="W7" s="53"/>
      <c r="X7" s="37" t="s">
        <v>4</v>
      </c>
      <c r="Y7" s="43">
        <v>39</v>
      </c>
      <c r="Z7" s="43">
        <v>33</v>
      </c>
      <c r="AA7" s="43">
        <v>29</v>
      </c>
      <c r="AB7" s="39">
        <v>2</v>
      </c>
      <c r="AC7" s="50">
        <v>2</v>
      </c>
      <c r="AD7" s="45">
        <f t="shared" si="15"/>
        <v>3.6999999999999998E-2</v>
      </c>
      <c r="AE7" s="46">
        <f t="shared" si="16"/>
        <v>3514</v>
      </c>
      <c r="AF7" s="37">
        <v>5400</v>
      </c>
      <c r="AG7" s="47">
        <f t="shared" si="17"/>
        <v>1.54</v>
      </c>
      <c r="AH7" s="37" t="s">
        <v>67</v>
      </c>
      <c r="AI7" s="48">
        <v>0.17</v>
      </c>
      <c r="AJ7" s="47">
        <f t="shared" ref="AJ7" si="26">IF(ISERROR(V7*AI7),"",V7*AI7)</f>
        <v>1.4</v>
      </c>
      <c r="AK7" s="48">
        <v>0.01</v>
      </c>
      <c r="AL7" s="47">
        <f t="shared" si="18"/>
        <v>0.1</v>
      </c>
      <c r="AM7" s="48">
        <v>0</v>
      </c>
      <c r="AN7" s="47">
        <f t="shared" si="19"/>
        <v>0</v>
      </c>
      <c r="AO7" s="37"/>
      <c r="AP7" s="48">
        <v>0</v>
      </c>
      <c r="AQ7" s="47">
        <f t="shared" si="0"/>
        <v>0</v>
      </c>
      <c r="AR7" s="42"/>
      <c r="AS7" s="48">
        <v>0</v>
      </c>
      <c r="AT7" s="47">
        <f t="shared" si="20"/>
        <v>0</v>
      </c>
      <c r="AU7" s="47">
        <f t="shared" si="21"/>
        <v>0.1</v>
      </c>
      <c r="AV7" s="47">
        <f t="shared" si="14"/>
        <v>8.33</v>
      </c>
      <c r="AW7" s="49">
        <f t="shared" si="22"/>
        <v>0.16109999999999999</v>
      </c>
      <c r="AX7" s="47">
        <v>9.93</v>
      </c>
      <c r="AY7" s="42"/>
      <c r="AZ7" s="42" t="s">
        <v>55</v>
      </c>
      <c r="BA7" s="50">
        <f t="shared" si="23"/>
        <v>300</v>
      </c>
      <c r="BB7" s="47">
        <f t="shared" si="24"/>
        <v>2499</v>
      </c>
      <c r="BC7" s="47">
        <f t="shared" si="25"/>
        <v>2979</v>
      </c>
      <c r="BD7" s="52">
        <v>300</v>
      </c>
    </row>
  </sheetData>
  <sheetProtection insertRows="0" deleteRows="0" sort="0"/>
  <protectedRanges>
    <protectedRange sqref="AZ1 AM1:AN1 P8:AU243 BA2:BA7 L2:N243 A2:J243 Q2:AX7" name="Range1"/>
    <protectedRange sqref="K2:K250" name="Range1_1"/>
    <protectedRange sqref="AY2:AY245" name="Range1_2"/>
    <protectedRange sqref="O2:O245" name="Range1_3"/>
    <protectedRange sqref="P2:P7" name="Range1_4"/>
  </protectedRanges>
  <mergeCells count="2">
    <mergeCell ref="K5:K7"/>
    <mergeCell ref="K2:K4"/>
  </mergeCells>
  <phoneticPr fontId="1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3ABC40F-D9F0-4933-81EB-0AB4607EDD7B}">
          <x14:formula1>
            <xm:f>#REF!</xm:f>
          </x14:formula1>
          <xm:sqref>F2:F7</xm:sqref>
        </x14:dataValidation>
        <x14:dataValidation type="list" allowBlank="1" showInputMessage="1" showErrorMessage="1" xr:uid="{7BEF637D-A3A7-483C-9885-282E13F8253E}">
          <x14:formula1>
            <xm:f>#REF!</xm:f>
          </x14:formula1>
          <xm:sqref>X2:X7</xm:sqref>
        </x14:dataValidation>
        <x14:dataValidation type="list" allowBlank="1" showInputMessage="1" showErrorMessage="1" xr:uid="{1395DBF2-9719-490D-A5F3-FDB71566C045}">
          <x14:formula1>
            <xm:f>#REF!</xm:f>
          </x14:formula1>
          <xm:sqref>D2:D7</xm:sqref>
        </x14:dataValidation>
        <x14:dataValidation type="list" allowBlank="1" showInputMessage="1" showErrorMessage="1" xr:uid="{065B5675-627F-44FF-8E56-11613DCE8A38}">
          <x14:formula1>
            <xm:f>#REF!</xm:f>
          </x14:formula1>
          <xm:sqref>R2:R7</xm:sqref>
        </x14:dataValidation>
        <x14:dataValidation type="list" allowBlank="1" showInputMessage="1" showErrorMessage="1" xr:uid="{D2B33139-09CF-4BD3-878B-AB124AE8C200}">
          <x14:formula1>
            <xm:f>#REF!</xm:f>
          </x14:formula1>
          <xm:sqref>AZ2:AZ7</xm:sqref>
        </x14:dataValidation>
        <x14:dataValidation type="list" allowBlank="1" showInputMessage="1" showErrorMessage="1" xr:uid="{AE9994C2-9C60-43DD-A320-81131AF9597F}">
          <x14:formula1>
            <xm:f>#REF!</xm:f>
          </x14:formula1>
          <xm:sqref>E2:E7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2025-12-15T02:03:28Z</dcterms:modified>
</cp:coreProperties>
</file>