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B6E82BB1-CB78-4603-82AF-C374405D6339}" xr6:coauthVersionLast="47" xr6:coauthVersionMax="47" xr10:uidLastSave="{00000000-0000-0000-0000-000000000000}"/>
  <bookViews>
    <workbookView xWindow="1960" yWindow="3020" windowWidth="14400" windowHeight="8170" xr2:uid="{938C4FC5-09C4-4575-ACD6-55DAA31E7ABE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1" i="1" l="1"/>
  <c r="BA41" i="1"/>
  <c r="AW41" i="1"/>
  <c r="AS41" i="1"/>
  <c r="AP41" i="1"/>
  <c r="AN41" i="1"/>
  <c r="AL41" i="1"/>
  <c r="AT41" i="1" s="1"/>
  <c r="AI41" i="1"/>
  <c r="AC41" i="1"/>
  <c r="AD41" i="1" s="1"/>
  <c r="AF41" i="1" s="1"/>
  <c r="AJ41" i="1" s="1"/>
  <c r="R41" i="1"/>
  <c r="T41" i="1" s="1"/>
  <c r="BD40" i="1"/>
  <c r="BA40" i="1"/>
  <c r="AW40" i="1"/>
  <c r="AS40" i="1"/>
  <c r="AP40" i="1"/>
  <c r="AN40" i="1"/>
  <c r="AL40" i="1"/>
  <c r="AI40" i="1"/>
  <c r="AC40" i="1"/>
  <c r="AD40" i="1" s="1"/>
  <c r="AF40" i="1" s="1"/>
  <c r="AJ40" i="1" s="1"/>
  <c r="R40" i="1"/>
  <c r="T40" i="1" s="1"/>
  <c r="BD39" i="1"/>
  <c r="BA39" i="1"/>
  <c r="AW39" i="1"/>
  <c r="AS39" i="1"/>
  <c r="AP39" i="1"/>
  <c r="AN39" i="1"/>
  <c r="AL39" i="1"/>
  <c r="AI39" i="1"/>
  <c r="AC39" i="1"/>
  <c r="AD39" i="1" s="1"/>
  <c r="AF39" i="1" s="1"/>
  <c r="AJ39" i="1" s="1"/>
  <c r="R39" i="1"/>
  <c r="T39" i="1" s="1"/>
  <c r="BD38" i="1"/>
  <c r="BA38" i="1"/>
  <c r="AW38" i="1"/>
  <c r="AS38" i="1"/>
  <c r="AP38" i="1"/>
  <c r="AN38" i="1"/>
  <c r="AL38" i="1"/>
  <c r="AI38" i="1"/>
  <c r="AC38" i="1"/>
  <c r="AD38" i="1" s="1"/>
  <c r="AF38" i="1" s="1"/>
  <c r="R38" i="1"/>
  <c r="T38" i="1" s="1"/>
  <c r="BD37" i="1"/>
  <c r="BA37" i="1"/>
  <c r="AW37" i="1"/>
  <c r="AS37" i="1"/>
  <c r="AP37" i="1"/>
  <c r="AN37" i="1"/>
  <c r="AL37" i="1"/>
  <c r="AI37" i="1"/>
  <c r="AC37" i="1"/>
  <c r="AD37" i="1" s="1"/>
  <c r="AF37" i="1" s="1"/>
  <c r="R37" i="1"/>
  <c r="T37" i="1" s="1"/>
  <c r="BD36" i="1"/>
  <c r="BA36" i="1"/>
  <c r="AW36" i="1"/>
  <c r="AS36" i="1"/>
  <c r="AP36" i="1"/>
  <c r="AN36" i="1"/>
  <c r="AL36" i="1"/>
  <c r="AI36" i="1"/>
  <c r="AC36" i="1"/>
  <c r="AD36" i="1" s="1"/>
  <c r="AF36" i="1" s="1"/>
  <c r="R36" i="1"/>
  <c r="T36" i="1" s="1"/>
  <c r="BD35" i="1"/>
  <c r="BA35" i="1"/>
  <c r="AW35" i="1"/>
  <c r="AS35" i="1"/>
  <c r="AP35" i="1"/>
  <c r="AN35" i="1"/>
  <c r="AL35" i="1"/>
  <c r="AI35" i="1"/>
  <c r="AC35" i="1"/>
  <c r="AD35" i="1" s="1"/>
  <c r="AF35" i="1" s="1"/>
  <c r="R35" i="1"/>
  <c r="T35" i="1" s="1"/>
  <c r="BD34" i="1"/>
  <c r="BA34" i="1"/>
  <c r="AW34" i="1"/>
  <c r="AS34" i="1"/>
  <c r="AP34" i="1"/>
  <c r="AN34" i="1"/>
  <c r="AL34" i="1"/>
  <c r="AI34" i="1"/>
  <c r="AC34" i="1"/>
  <c r="AD34" i="1" s="1"/>
  <c r="AF34" i="1" s="1"/>
  <c r="R34" i="1"/>
  <c r="T34" i="1" s="1"/>
  <c r="BD33" i="1"/>
  <c r="BA33" i="1"/>
  <c r="AW33" i="1"/>
  <c r="AS33" i="1"/>
  <c r="AP33" i="1"/>
  <c r="AN33" i="1"/>
  <c r="AL33" i="1"/>
  <c r="AI33" i="1"/>
  <c r="AC33" i="1"/>
  <c r="AD33" i="1" s="1"/>
  <c r="AF33" i="1" s="1"/>
  <c r="R33" i="1"/>
  <c r="T33" i="1" s="1"/>
  <c r="BD32" i="1"/>
  <c r="BA32" i="1"/>
  <c r="AW32" i="1"/>
  <c r="AS32" i="1"/>
  <c r="AP32" i="1"/>
  <c r="AN32" i="1"/>
  <c r="AL32" i="1"/>
  <c r="AI32" i="1"/>
  <c r="AC32" i="1"/>
  <c r="AD32" i="1" s="1"/>
  <c r="AF32" i="1" s="1"/>
  <c r="R32" i="1"/>
  <c r="T32" i="1" s="1"/>
  <c r="BD31" i="1"/>
  <c r="BA31" i="1"/>
  <c r="AW31" i="1"/>
  <c r="AS31" i="1"/>
  <c r="AP31" i="1"/>
  <c r="AN31" i="1"/>
  <c r="AL31" i="1"/>
  <c r="AI31" i="1"/>
  <c r="AC31" i="1"/>
  <c r="AD31" i="1" s="1"/>
  <c r="AF31" i="1" s="1"/>
  <c r="R31" i="1"/>
  <c r="T31" i="1" s="1"/>
  <c r="BD30" i="1"/>
  <c r="BA30" i="1"/>
  <c r="AW30" i="1"/>
  <c r="AS30" i="1"/>
  <c r="AP30" i="1"/>
  <c r="AN30" i="1"/>
  <c r="AL30" i="1"/>
  <c r="AI30" i="1"/>
  <c r="AC30" i="1"/>
  <c r="AD30" i="1" s="1"/>
  <c r="AF30" i="1" s="1"/>
  <c r="R30" i="1"/>
  <c r="T30" i="1" s="1"/>
  <c r="BD29" i="1"/>
  <c r="BA29" i="1"/>
  <c r="AW29" i="1"/>
  <c r="AS29" i="1"/>
  <c r="AP29" i="1"/>
  <c r="AN29" i="1"/>
  <c r="AL29" i="1"/>
  <c r="AI29" i="1"/>
  <c r="AC29" i="1"/>
  <c r="AD29" i="1" s="1"/>
  <c r="AF29" i="1" s="1"/>
  <c r="R29" i="1"/>
  <c r="T29" i="1" s="1"/>
  <c r="BD28" i="1"/>
  <c r="BA28" i="1"/>
  <c r="AW28" i="1"/>
  <c r="AS28" i="1"/>
  <c r="AP28" i="1"/>
  <c r="AN28" i="1"/>
  <c r="AL28" i="1"/>
  <c r="AI28" i="1"/>
  <c r="AC28" i="1"/>
  <c r="AD28" i="1" s="1"/>
  <c r="AF28" i="1" s="1"/>
  <c r="R28" i="1"/>
  <c r="T28" i="1" s="1"/>
  <c r="BD27" i="1"/>
  <c r="BA27" i="1"/>
  <c r="AW27" i="1"/>
  <c r="AS27" i="1"/>
  <c r="AP27" i="1"/>
  <c r="AN27" i="1"/>
  <c r="AL27" i="1"/>
  <c r="AI27" i="1"/>
  <c r="AC27" i="1"/>
  <c r="AD27" i="1" s="1"/>
  <c r="AF27" i="1" s="1"/>
  <c r="R27" i="1"/>
  <c r="T27" i="1" s="1"/>
  <c r="BD26" i="1"/>
  <c r="BA26" i="1"/>
  <c r="AW26" i="1"/>
  <c r="AS26" i="1"/>
  <c r="AP26" i="1"/>
  <c r="AN26" i="1"/>
  <c r="AL26" i="1"/>
  <c r="AI26" i="1"/>
  <c r="AC26" i="1"/>
  <c r="AD26" i="1" s="1"/>
  <c r="AF26" i="1" s="1"/>
  <c r="R26" i="1"/>
  <c r="T26" i="1" s="1"/>
  <c r="BD25" i="1"/>
  <c r="BA25" i="1"/>
  <c r="AW25" i="1"/>
  <c r="AS25" i="1"/>
  <c r="AP25" i="1"/>
  <c r="AN25" i="1"/>
  <c r="AL25" i="1"/>
  <c r="AI25" i="1"/>
  <c r="AC25" i="1"/>
  <c r="AD25" i="1" s="1"/>
  <c r="AF25" i="1" s="1"/>
  <c r="R25" i="1"/>
  <c r="T25" i="1" s="1"/>
  <c r="BD24" i="1"/>
  <c r="BA24" i="1"/>
  <c r="AW24" i="1"/>
  <c r="AS24" i="1"/>
  <c r="AP24" i="1"/>
  <c r="AN24" i="1"/>
  <c r="AL24" i="1"/>
  <c r="AI24" i="1"/>
  <c r="AC24" i="1"/>
  <c r="AD24" i="1" s="1"/>
  <c r="AF24" i="1" s="1"/>
  <c r="R24" i="1"/>
  <c r="T24" i="1" s="1"/>
  <c r="BD23" i="1"/>
  <c r="BA23" i="1"/>
  <c r="AW23" i="1"/>
  <c r="AS23" i="1"/>
  <c r="AP23" i="1"/>
  <c r="AN23" i="1"/>
  <c r="AL23" i="1"/>
  <c r="AI23" i="1"/>
  <c r="AC23" i="1"/>
  <c r="AD23" i="1" s="1"/>
  <c r="AF23" i="1" s="1"/>
  <c r="R23" i="1"/>
  <c r="T23" i="1" s="1"/>
  <c r="BD22" i="1"/>
  <c r="BA22" i="1"/>
  <c r="AW22" i="1"/>
  <c r="AS22" i="1"/>
  <c r="AP22" i="1"/>
  <c r="AN22" i="1"/>
  <c r="AL22" i="1"/>
  <c r="AI22" i="1"/>
  <c r="AC22" i="1"/>
  <c r="AD22" i="1" s="1"/>
  <c r="AF22" i="1" s="1"/>
  <c r="R22" i="1"/>
  <c r="T22" i="1" s="1"/>
  <c r="BD21" i="1"/>
  <c r="BA21" i="1"/>
  <c r="AW21" i="1"/>
  <c r="AS21" i="1"/>
  <c r="AP21" i="1"/>
  <c r="AN21" i="1"/>
  <c r="AL21" i="1"/>
  <c r="AI21" i="1"/>
  <c r="AC21" i="1"/>
  <c r="AD21" i="1" s="1"/>
  <c r="AF21" i="1" s="1"/>
  <c r="R21" i="1"/>
  <c r="T21" i="1" s="1"/>
  <c r="BD20" i="1"/>
  <c r="BA20" i="1"/>
  <c r="AW20" i="1"/>
  <c r="AS20" i="1"/>
  <c r="AP20" i="1"/>
  <c r="AN20" i="1"/>
  <c r="AL20" i="1"/>
  <c r="AI20" i="1"/>
  <c r="AC20" i="1"/>
  <c r="AD20" i="1" s="1"/>
  <c r="AF20" i="1" s="1"/>
  <c r="R20" i="1"/>
  <c r="T20" i="1" s="1"/>
  <c r="BD19" i="1"/>
  <c r="BA19" i="1"/>
  <c r="AW19" i="1"/>
  <c r="AS19" i="1"/>
  <c r="AP19" i="1"/>
  <c r="AN19" i="1"/>
  <c r="AL19" i="1"/>
  <c r="AI19" i="1"/>
  <c r="AC19" i="1"/>
  <c r="AD19" i="1" s="1"/>
  <c r="AF19" i="1" s="1"/>
  <c r="AJ19" i="1" s="1"/>
  <c r="R19" i="1"/>
  <c r="T19" i="1" s="1"/>
  <c r="BD18" i="1"/>
  <c r="BA18" i="1"/>
  <c r="AW18" i="1"/>
  <c r="AS18" i="1"/>
  <c r="AP18" i="1"/>
  <c r="AN18" i="1"/>
  <c r="AL18" i="1"/>
  <c r="AI18" i="1"/>
  <c r="AC18" i="1"/>
  <c r="AD18" i="1" s="1"/>
  <c r="AF18" i="1" s="1"/>
  <c r="R18" i="1"/>
  <c r="T18" i="1" s="1"/>
  <c r="BD17" i="1"/>
  <c r="BA17" i="1"/>
  <c r="AW17" i="1"/>
  <c r="AS17" i="1"/>
  <c r="AP17" i="1"/>
  <c r="AN17" i="1"/>
  <c r="AL17" i="1"/>
  <c r="AI17" i="1"/>
  <c r="AC17" i="1"/>
  <c r="AD17" i="1" s="1"/>
  <c r="AF17" i="1" s="1"/>
  <c r="R17" i="1"/>
  <c r="T17" i="1" s="1"/>
  <c r="BD16" i="1"/>
  <c r="BA16" i="1"/>
  <c r="AW16" i="1"/>
  <c r="AS16" i="1"/>
  <c r="AP16" i="1"/>
  <c r="AN16" i="1"/>
  <c r="AL16" i="1"/>
  <c r="AI16" i="1"/>
  <c r="AC16" i="1"/>
  <c r="AD16" i="1" s="1"/>
  <c r="AF16" i="1" s="1"/>
  <c r="AJ16" i="1" s="1"/>
  <c r="R16" i="1"/>
  <c r="T16" i="1" s="1"/>
  <c r="BD15" i="1"/>
  <c r="BA15" i="1"/>
  <c r="AW15" i="1"/>
  <c r="AS15" i="1"/>
  <c r="AP15" i="1"/>
  <c r="AN15" i="1"/>
  <c r="AL15" i="1"/>
  <c r="AI15" i="1"/>
  <c r="AC15" i="1"/>
  <c r="AD15" i="1" s="1"/>
  <c r="AF15" i="1" s="1"/>
  <c r="R15" i="1"/>
  <c r="T15" i="1" s="1"/>
  <c r="BD14" i="1"/>
  <c r="BA14" i="1"/>
  <c r="AW14" i="1"/>
  <c r="AS14" i="1"/>
  <c r="AP14" i="1"/>
  <c r="AN14" i="1"/>
  <c r="AL14" i="1"/>
  <c r="AI14" i="1"/>
  <c r="AC14" i="1"/>
  <c r="AD14" i="1" s="1"/>
  <c r="AF14" i="1" s="1"/>
  <c r="R14" i="1"/>
  <c r="T14" i="1" s="1"/>
  <c r="BD13" i="1"/>
  <c r="BA13" i="1"/>
  <c r="AW13" i="1"/>
  <c r="AS13" i="1"/>
  <c r="AP13" i="1"/>
  <c r="AN13" i="1"/>
  <c r="AL13" i="1"/>
  <c r="AI13" i="1"/>
  <c r="AC13" i="1"/>
  <c r="AD13" i="1" s="1"/>
  <c r="AF13" i="1" s="1"/>
  <c r="R13" i="1"/>
  <c r="T13" i="1" s="1"/>
  <c r="BD12" i="1"/>
  <c r="BA12" i="1"/>
  <c r="AW12" i="1"/>
  <c r="AS12" i="1"/>
  <c r="AP12" i="1"/>
  <c r="AN12" i="1"/>
  <c r="AL12" i="1"/>
  <c r="AI12" i="1"/>
  <c r="AC12" i="1"/>
  <c r="AD12" i="1" s="1"/>
  <c r="AF12" i="1" s="1"/>
  <c r="R12" i="1"/>
  <c r="T12" i="1" s="1"/>
  <c r="BD11" i="1"/>
  <c r="BA11" i="1"/>
  <c r="AW11" i="1"/>
  <c r="AS11" i="1"/>
  <c r="AP11" i="1"/>
  <c r="AN11" i="1"/>
  <c r="AL11" i="1"/>
  <c r="AI11" i="1"/>
  <c r="AC11" i="1"/>
  <c r="AD11" i="1" s="1"/>
  <c r="AF11" i="1" s="1"/>
  <c r="AJ11" i="1" s="1"/>
  <c r="R11" i="1"/>
  <c r="T11" i="1" s="1"/>
  <c r="BD10" i="1"/>
  <c r="BA10" i="1"/>
  <c r="AW10" i="1"/>
  <c r="AS10" i="1"/>
  <c r="AP10" i="1"/>
  <c r="AN10" i="1"/>
  <c r="AL10" i="1"/>
  <c r="AI10" i="1"/>
  <c r="AC10" i="1"/>
  <c r="AD10" i="1" s="1"/>
  <c r="AF10" i="1" s="1"/>
  <c r="R10" i="1"/>
  <c r="T10" i="1" s="1"/>
  <c r="BD9" i="1"/>
  <c r="BA9" i="1"/>
  <c r="AW9" i="1"/>
  <c r="AS9" i="1"/>
  <c r="AP9" i="1"/>
  <c r="AN9" i="1"/>
  <c r="AL9" i="1"/>
  <c r="AI9" i="1"/>
  <c r="AD9" i="1"/>
  <c r="AF9" i="1" s="1"/>
  <c r="AJ9" i="1" s="1"/>
  <c r="AC9" i="1"/>
  <c r="T9" i="1"/>
  <c r="BD8" i="1"/>
  <c r="BA8" i="1"/>
  <c r="AW8" i="1"/>
  <c r="AS8" i="1"/>
  <c r="AP8" i="1"/>
  <c r="AN8" i="1"/>
  <c r="AL8" i="1"/>
  <c r="AI8" i="1"/>
  <c r="AD8" i="1"/>
  <c r="AF8" i="1" s="1"/>
  <c r="AC8" i="1"/>
  <c r="T8" i="1"/>
  <c r="BD7" i="1"/>
  <c r="BA7" i="1"/>
  <c r="AW7" i="1"/>
  <c r="AS7" i="1"/>
  <c r="AP7" i="1"/>
  <c r="AN7" i="1"/>
  <c r="AL7" i="1"/>
  <c r="AI7" i="1"/>
  <c r="AD7" i="1"/>
  <c r="AF7" i="1" s="1"/>
  <c r="AC7" i="1"/>
  <c r="T7" i="1"/>
  <c r="BD6" i="1"/>
  <c r="BA6" i="1"/>
  <c r="AW6" i="1"/>
  <c r="AS6" i="1"/>
  <c r="AP6" i="1"/>
  <c r="AN6" i="1"/>
  <c r="AL6" i="1"/>
  <c r="AI6" i="1"/>
  <c r="AD6" i="1"/>
  <c r="AF6" i="1" s="1"/>
  <c r="AC6" i="1"/>
  <c r="T6" i="1"/>
  <c r="BD5" i="1"/>
  <c r="BA5" i="1"/>
  <c r="AW5" i="1"/>
  <c r="AS5" i="1"/>
  <c r="AP5" i="1"/>
  <c r="AN5" i="1"/>
  <c r="AL5" i="1"/>
  <c r="AI5" i="1"/>
  <c r="AC5" i="1"/>
  <c r="AD5" i="1" s="1"/>
  <c r="AF5" i="1" s="1"/>
  <c r="R5" i="1"/>
  <c r="T5" i="1" s="1"/>
  <c r="BD4" i="1"/>
  <c r="BA4" i="1"/>
  <c r="AW4" i="1"/>
  <c r="AS4" i="1"/>
  <c r="AP4" i="1"/>
  <c r="AN4" i="1"/>
  <c r="AL4" i="1"/>
  <c r="AI4" i="1"/>
  <c r="AC4" i="1"/>
  <c r="AD4" i="1" s="1"/>
  <c r="AF4" i="1" s="1"/>
  <c r="R4" i="1"/>
  <c r="T4" i="1" s="1"/>
  <c r="BD3" i="1"/>
  <c r="BA3" i="1"/>
  <c r="AW3" i="1"/>
  <c r="AS3" i="1"/>
  <c r="AP3" i="1"/>
  <c r="AN3" i="1"/>
  <c r="AL3" i="1"/>
  <c r="AI3" i="1"/>
  <c r="AC3" i="1"/>
  <c r="AD3" i="1" s="1"/>
  <c r="AF3" i="1" s="1"/>
  <c r="R3" i="1"/>
  <c r="T3" i="1" s="1"/>
  <c r="BD2" i="1"/>
  <c r="BA2" i="1"/>
  <c r="AW2" i="1"/>
  <c r="AS2" i="1"/>
  <c r="AP2" i="1"/>
  <c r="AN2" i="1"/>
  <c r="AL2" i="1"/>
  <c r="AI2" i="1"/>
  <c r="AC2" i="1"/>
  <c r="AD2" i="1" s="1"/>
  <c r="AF2" i="1" s="1"/>
  <c r="AJ2" i="1" s="1"/>
  <c r="R2" i="1"/>
  <c r="T2" i="1" s="1"/>
  <c r="AJ12" i="1" l="1"/>
  <c r="AT33" i="1"/>
  <c r="AT40" i="1"/>
  <c r="AU40" i="1" s="1"/>
  <c r="BC40" i="1" s="1"/>
  <c r="AJ18" i="1"/>
  <c r="AT19" i="1"/>
  <c r="AU19" i="1" s="1"/>
  <c r="AJ37" i="1"/>
  <c r="AJ29" i="1"/>
  <c r="AT32" i="1"/>
  <c r="AT23" i="1"/>
  <c r="AJ5" i="1"/>
  <c r="AJ6" i="1"/>
  <c r="AJ15" i="1"/>
  <c r="AJ30" i="1"/>
  <c r="AJ38" i="1"/>
  <c r="AJ4" i="1"/>
  <c r="AJ13" i="1"/>
  <c r="AJ20" i="1"/>
  <c r="AT39" i="1"/>
  <c r="AU39" i="1" s="1"/>
  <c r="BC39" i="1" s="1"/>
  <c r="AJ10" i="1"/>
  <c r="AT20" i="1"/>
  <c r="AJ28" i="1"/>
  <c r="AT30" i="1"/>
  <c r="AJ27" i="1"/>
  <c r="AU27" i="1" s="1"/>
  <c r="BC27" i="1" s="1"/>
  <c r="AJ36" i="1"/>
  <c r="AJ17" i="1"/>
  <c r="AT18" i="1"/>
  <c r="AJ26" i="1"/>
  <c r="AJ31" i="1"/>
  <c r="AU31" i="1" s="1"/>
  <c r="AJ7" i="1"/>
  <c r="AT9" i="1"/>
  <c r="AU9" i="1" s="1"/>
  <c r="BC9" i="1" s="1"/>
  <c r="AJ25" i="1"/>
  <c r="AJ34" i="1"/>
  <c r="AT7" i="1"/>
  <c r="AJ3" i="1"/>
  <c r="AT5" i="1"/>
  <c r="AU5" i="1" s="1"/>
  <c r="AT6" i="1"/>
  <c r="AJ14" i="1"/>
  <c r="AT16" i="1"/>
  <c r="AU16" i="1" s="1"/>
  <c r="AJ24" i="1"/>
  <c r="AJ35" i="1"/>
  <c r="AT37" i="1"/>
  <c r="AU41" i="1"/>
  <c r="AV41" i="1" s="1"/>
  <c r="AT36" i="1"/>
  <c r="AT3" i="1"/>
  <c r="AT14" i="1"/>
  <c r="AT27" i="1"/>
  <c r="AT35" i="1"/>
  <c r="AT15" i="1"/>
  <c r="AU15" i="1" s="1"/>
  <c r="BC15" i="1" s="1"/>
  <c r="AJ21" i="1"/>
  <c r="AT24" i="1"/>
  <c r="AJ32" i="1"/>
  <c r="AT10" i="1"/>
  <c r="AT8" i="1"/>
  <c r="AT22" i="1"/>
  <c r="AJ33" i="1"/>
  <c r="AU33" i="1" s="1"/>
  <c r="BC33" i="1" s="1"/>
  <c r="AT4" i="1"/>
  <c r="AT2" i="1"/>
  <c r="AU2" i="1" s="1"/>
  <c r="AT34" i="1"/>
  <c r="AT13" i="1"/>
  <c r="AT12" i="1"/>
  <c r="AT28" i="1"/>
  <c r="AT31" i="1"/>
  <c r="AT17" i="1"/>
  <c r="AJ8" i="1"/>
  <c r="AT11" i="1"/>
  <c r="AU11" i="1" s="1"/>
  <c r="AJ22" i="1"/>
  <c r="AJ23" i="1"/>
  <c r="AT25" i="1"/>
  <c r="AT29" i="1"/>
  <c r="AT26" i="1"/>
  <c r="AT21" i="1"/>
  <c r="AT38" i="1"/>
  <c r="AU12" i="1" l="1"/>
  <c r="BC12" i="1" s="1"/>
  <c r="AU8" i="1"/>
  <c r="AU29" i="1"/>
  <c r="AU6" i="1"/>
  <c r="AV40" i="1"/>
  <c r="AU23" i="1"/>
  <c r="AV23" i="1" s="1"/>
  <c r="AU37" i="1"/>
  <c r="BC37" i="1" s="1"/>
  <c r="AU7" i="1"/>
  <c r="AV7" i="1" s="1"/>
  <c r="AU17" i="1"/>
  <c r="BC17" i="1" s="1"/>
  <c r="AU32" i="1"/>
  <c r="BC32" i="1" s="1"/>
  <c r="AU18" i="1"/>
  <c r="AV18" i="1" s="1"/>
  <c r="AU30" i="1"/>
  <c r="BC30" i="1" s="1"/>
  <c r="AU10" i="1"/>
  <c r="BC10" i="1" s="1"/>
  <c r="AU26" i="1"/>
  <c r="BC26" i="1" s="1"/>
  <c r="AU20" i="1"/>
  <c r="AV20" i="1" s="1"/>
  <c r="AU24" i="1"/>
  <c r="BC24" i="1" s="1"/>
  <c r="BC41" i="1"/>
  <c r="AU34" i="1"/>
  <c r="BC34" i="1" s="1"/>
  <c r="AU38" i="1"/>
  <c r="AV38" i="1" s="1"/>
  <c r="AU3" i="1"/>
  <c r="AV3" i="1" s="1"/>
  <c r="AU13" i="1"/>
  <c r="BC13" i="1" s="1"/>
  <c r="AU25" i="1"/>
  <c r="AV25" i="1" s="1"/>
  <c r="AU4" i="1"/>
  <c r="BC4" i="1" s="1"/>
  <c r="AU36" i="1"/>
  <c r="AV39" i="1"/>
  <c r="AU35" i="1"/>
  <c r="BC35" i="1" s="1"/>
  <c r="AV9" i="1"/>
  <c r="AV33" i="1"/>
  <c r="AU28" i="1"/>
  <c r="AV28" i="1" s="1"/>
  <c r="AU14" i="1"/>
  <c r="AV37" i="1"/>
  <c r="BC16" i="1"/>
  <c r="AV16" i="1"/>
  <c r="AV29" i="1"/>
  <c r="BC29" i="1"/>
  <c r="BC5" i="1"/>
  <c r="AV5" i="1"/>
  <c r="AV12" i="1"/>
  <c r="AV27" i="1"/>
  <c r="AU21" i="1"/>
  <c r="AV21" i="1" s="1"/>
  <c r="BC2" i="1"/>
  <c r="AV2" i="1"/>
  <c r="AV11" i="1"/>
  <c r="BC11" i="1"/>
  <c r="AV15" i="1"/>
  <c r="AU22" i="1"/>
  <c r="BC31" i="1"/>
  <c r="AV31" i="1"/>
  <c r="BC8" i="1"/>
  <c r="AV8" i="1"/>
  <c r="BC19" i="1"/>
  <c r="AV19" i="1"/>
  <c r="AV6" i="1"/>
  <c r="BC6" i="1"/>
  <c r="AV30" i="1" l="1"/>
  <c r="BC18" i="1"/>
  <c r="BC21" i="1"/>
  <c r="BC23" i="1"/>
  <c r="AV10" i="1"/>
  <c r="AV32" i="1"/>
  <c r="AV26" i="1"/>
  <c r="AV17" i="1"/>
  <c r="BC7" i="1"/>
  <c r="BC25" i="1"/>
  <c r="BC38" i="1"/>
  <c r="BC20" i="1"/>
  <c r="AV34" i="1"/>
  <c r="AV24" i="1"/>
  <c r="AV13" i="1"/>
  <c r="AV4" i="1"/>
  <c r="BC3" i="1"/>
  <c r="BC28" i="1"/>
  <c r="BC36" i="1"/>
  <c r="AV36" i="1"/>
  <c r="AV35" i="1"/>
  <c r="BC14" i="1"/>
  <c r="AV14" i="1"/>
  <c r="AV22" i="1"/>
  <c r="B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C0CE743A-518C-49C2-A722-DBFC4D747A8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4FF32D8-FDF4-4D34-8031-5D0A8D8D67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608B240-7D8B-4341-8DEC-A67E17F5C54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16FE4FA-260F-41F8-91D4-B06B993AE4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9A83D9E8-B178-43AB-AB00-73E837B5F9F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86313B80-CF53-41ED-8497-F76EB8CC66C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DA081BC9-7A8A-49ED-BAC3-A36BEA798E2F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84622CA9-3142-46E0-855B-98EF6C9518A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E06CB19A-B465-49CD-A339-ED370D93CB6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D147D79E-13A5-4B6D-9BE8-634FD468DA88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074937AD-ABF5-4AE4-908D-2FD3811C7C6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0FB818FD-DB72-4E40-9926-6AFB5412826A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A4A34F7F-CB4B-4623-B002-97AF31C0C6C2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8445526D-57E7-475D-931E-CC572CD964CC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3194A6CC-439A-4367-88B5-35A4BAADE3E8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CE809398-15A1-4225-ADD2-F8E83EFEB6E2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F2C5648C-6055-4320-993E-FBA8F161AFF2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26337814-0EDB-4275-B60E-74B4B6C95BC7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BB9B34E-3ABC-4995-8F6D-5ABCF63B2C67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<sst xmlns="http://schemas.openxmlformats.org/spreadsheetml/2006/main" count="521" uniqueCount="156">
  <si>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</si>
  <si>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</si>
  <si>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</si>
  <si>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</si>
  <si>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</si>
  <si>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</si>
  <si>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</si>
  <si>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</si>
  <si>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</si>
  <si>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</si>
  <si>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</si>
  <si>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</si>
  <si>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</si>
  <si>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</si>
  <si>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</si>
  <si>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</si>
  <si>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</si>
  <si>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</si>
  <si>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</si>
  <si>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</si>
  <si>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</si>
  <si>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</si>
  <si>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</si>
  <si>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</si>
  <si>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</si>
  <si>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</si>
  <si>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</si>
  <si>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</si>
  <si>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</si>
  <si>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</si>
  <si>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</si>
  <si>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</si>
  <si>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</si>
  <si>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</si>
  <si>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</si>
  <si>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</si>
  <si>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</si>
  <si>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</si>
  <si>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</si>
  <si>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</si>
  <si>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</si>
  <si>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</si>
  <si>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</si>
  <si>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</si>
  <si>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</si>
  <si>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</si>
  <si>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</si>
  <si>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</si>
  <si>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</si>
  <si>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</si>
  <si>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</si>
  <si>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</si>
  <si>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</si>
  <si>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</si>
  <si>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</si>
  <si>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</si>
  <si>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06AN5006P-A</t>
    <phoneticPr fontId="2" type="noConversion"/>
  </si>
  <si>
    <t>QUILT</t>
  </si>
  <si>
    <t xml:space="preserve">Clarice </t>
    <phoneticPr fontId="2" type="noConversion"/>
  </si>
  <si>
    <t>100% Polyester 3pc Hanging Print Quilt</t>
    <phoneticPr fontId="2" type="noConversion"/>
  </si>
  <si>
    <t>3pc Hanging Print Quilt</t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</si>
  <si>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</si>
  <si>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100% Polyester</t>
    <phoneticPr fontId="2" type="noConversion"/>
  </si>
  <si>
    <t>Full/Queen: 86x86"/20x26+1/2"(2)</t>
  </si>
  <si>
    <t>Blue Multi</t>
    <phoneticPr fontId="2" type="noConversion"/>
  </si>
  <si>
    <t>RS14-8633</t>
    <phoneticPr fontId="2" type="noConversion"/>
  </si>
  <si>
    <t>Set</t>
  </si>
  <si>
    <t>Normal</t>
  </si>
  <si>
    <t>9404.40.9022</t>
    <phoneticPr fontId="2" type="noConversion"/>
  </si>
  <si>
    <t>King: 
102x86"/20x36+1/2"(2)</t>
  </si>
  <si>
    <t>RS14-8634</t>
  </si>
  <si>
    <t>05CX2525P1-B</t>
    <phoneticPr fontId="2" type="noConversion"/>
  </si>
  <si>
    <t>Manon</t>
    <phoneticPr fontId="2" type="noConversion"/>
  </si>
  <si>
    <r>
      <t>Face&amp; Back: 85gsm microfiber disperse print, with scallop edge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</si>
  <si>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Full/Queen: 86x86"/20x26+1.5"(2)</t>
    <phoneticPr fontId="2" type="noConversion"/>
  </si>
  <si>
    <t>Lilac Multi</t>
    <phoneticPr fontId="2" type="noConversion"/>
  </si>
  <si>
    <t>RS14-8635</t>
  </si>
  <si>
    <t>King: 
102x86"/20x36+1.5"(2)</t>
  </si>
  <si>
    <t>RS14-8636</t>
  </si>
  <si>
    <t>05TY0316P2-B</t>
    <phoneticPr fontId="2" type="noConversion"/>
  </si>
  <si>
    <t>Rosette</t>
    <phoneticPr fontId="2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</si>
  <si>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ruffle edge</t>
    </r>
    <phoneticPr fontId="2" type="noConversion"/>
  </si>
  <si>
    <t>Full/Queen: 86x86"/20x26+2.5"(2)</t>
  </si>
  <si>
    <t>Pink/Sage</t>
    <phoneticPr fontId="2" type="noConversion"/>
  </si>
  <si>
    <t>RS14-8637</t>
    <phoneticPr fontId="2" type="noConversion"/>
  </si>
  <si>
    <t>King: 
102x86"/20x36+2.5"(2)</t>
  </si>
  <si>
    <t>RS14-8638</t>
  </si>
  <si>
    <t>05TY0304P-A</t>
    <phoneticPr fontId="2" type="noConversion"/>
  </si>
  <si>
    <t>Garden Toile</t>
    <phoneticPr fontId="2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</si>
  <si>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With scallop edge</t>
    </r>
    <phoneticPr fontId="2" type="noConversion"/>
  </si>
  <si>
    <t>Full/Queen: 86x86"/20x26+1.5“(2)</t>
  </si>
  <si>
    <t>Pink</t>
    <phoneticPr fontId="2" type="noConversion"/>
  </si>
  <si>
    <t>RS14-8639</t>
  </si>
  <si>
    <t>King: 
102x86"/20x36+1.5"(2)</t>
    <phoneticPr fontId="2" type="noConversion"/>
  </si>
  <si>
    <t>RS14-8640</t>
  </si>
  <si>
    <t>Twin:                                                66x86"/20x26+1/2"(1)</t>
  </si>
  <si>
    <t>RS14-8641</t>
    <phoneticPr fontId="2" type="noConversion"/>
  </si>
  <si>
    <t>Twin:                                                66x86"/20x26+1.5"(1)</t>
  </si>
  <si>
    <t>RS14-8642</t>
  </si>
  <si>
    <t>Twin:                                                66x86"/20x26+2.5"(1)</t>
  </si>
  <si>
    <t>RS14-8643</t>
  </si>
  <si>
    <t xml:space="preserve">Garden Toile </t>
  </si>
  <si>
    <t>RS14-8644</t>
  </si>
  <si>
    <t>36AN5006P-A</t>
    <phoneticPr fontId="2" type="noConversion"/>
  </si>
  <si>
    <t>Odette</t>
    <phoneticPr fontId="2" type="noConversion"/>
  </si>
  <si>
    <t>RS14-8645</t>
    <phoneticPr fontId="2" type="noConversion"/>
  </si>
  <si>
    <t>RS14-8646</t>
  </si>
  <si>
    <t>RS14-8647</t>
  </si>
  <si>
    <t>06PX3174P2-D</t>
    <phoneticPr fontId="2" type="noConversion"/>
  </si>
  <si>
    <t>Camille</t>
    <phoneticPr fontId="2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</si>
  <si>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With scallop edge. </t>
    </r>
    <phoneticPr fontId="2" type="noConversion"/>
  </si>
  <si>
    <t>RS14-8648</t>
  </si>
  <si>
    <t>Full/Queen: 86x86"/20x26+1.5"(2)</t>
  </si>
  <si>
    <t>RS14-8649</t>
  </si>
  <si>
    <t>RS14-8650</t>
  </si>
  <si>
    <t>99DF5014E-A</t>
    <phoneticPr fontId="2" type="noConversion"/>
  </si>
  <si>
    <t>Jolie</t>
    <phoneticPr fontId="2" type="noConversion"/>
  </si>
  <si>
    <t>100% Polyester 3pc Hanging Embroidery Quilt</t>
    <phoneticPr fontId="2" type="noConversion"/>
  </si>
  <si>
    <t>3pc Hanging Embroidery Quilt</t>
    <phoneticPr fontId="2" type="noConversion"/>
  </si>
  <si>
    <t xml:space="preserve">85gsm microfiber Prewashed ultra soft finish. Embroidered  with Ruffle edge. Stitch quilting. 180gsm Poly Fill. </t>
    <phoneticPr fontId="2" type="noConversion"/>
  </si>
  <si>
    <t>Blue</t>
    <phoneticPr fontId="2" type="noConversion"/>
  </si>
  <si>
    <t>RS14-8651</t>
    <phoneticPr fontId="2" type="noConversion"/>
  </si>
  <si>
    <t>RS14-8652</t>
  </si>
  <si>
    <t>06RL0299E2-S</t>
    <phoneticPr fontId="2" type="noConversion"/>
  </si>
  <si>
    <t xml:space="preserve">Coralie </t>
    <phoneticPr fontId="2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</si>
  <si>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</si>
  <si>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Full/Queen: 86x86"/20x26+1/2“(2)</t>
  </si>
  <si>
    <t>Iris</t>
    <phoneticPr fontId="2" type="noConversion"/>
  </si>
  <si>
    <t>RS14-8653</t>
  </si>
  <si>
    <t>King: 
102x86"/20x36+1/2”(2)</t>
  </si>
  <si>
    <t>RS14-8654</t>
  </si>
  <si>
    <t>Coralie</t>
    <phoneticPr fontId="2" type="noConversion"/>
  </si>
  <si>
    <t>Blue/ White</t>
    <phoneticPr fontId="2" type="noConversion"/>
  </si>
  <si>
    <t>RS14-8655</t>
    <phoneticPr fontId="2" type="noConversion"/>
  </si>
  <si>
    <t>RS14-8656</t>
  </si>
  <si>
    <t>Evelyn</t>
    <phoneticPr fontId="2" type="noConversion"/>
  </si>
  <si>
    <t>Pink/ White</t>
    <phoneticPr fontId="2" type="noConversion"/>
  </si>
  <si>
    <t>RS14-8657</t>
  </si>
  <si>
    <t>RS14-8658</t>
  </si>
  <si>
    <t>RS14-8659</t>
    <phoneticPr fontId="2" type="noConversion"/>
  </si>
  <si>
    <t>RS14-8660</t>
  </si>
  <si>
    <t>RS14-8661</t>
  </si>
  <si>
    <t>Evelyn</t>
  </si>
  <si>
    <t>RS14-8662</t>
  </si>
  <si>
    <t>05CX2513P-C</t>
    <phoneticPr fontId="2" type="noConversion"/>
  </si>
  <si>
    <t>Bali</t>
    <phoneticPr fontId="2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</si>
  <si>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seersucker, embroidered. 
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</si>
  <si>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RS14-8663</t>
    <phoneticPr fontId="2" type="noConversion"/>
  </si>
  <si>
    <t>RS14-8664</t>
  </si>
  <si>
    <t>RS14-8665</t>
  </si>
  <si>
    <t>05TH0101E1-B</t>
    <phoneticPr fontId="2" type="noConversion"/>
  </si>
  <si>
    <t>Posie</t>
    <phoneticPr fontId="2" type="noConversion"/>
  </si>
  <si>
    <t>Lite taupe</t>
    <phoneticPr fontId="2" type="noConversion"/>
  </si>
  <si>
    <t>RS14-8666</t>
  </si>
  <si>
    <t>RS14-8667</t>
  </si>
  <si>
    <t>RS14-8668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</si>
</sst>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0.5"/>
      <name val="Aptos"/>
      <family val="2"/>
    </font>
    <font>
      <b/>
      <sz val="10.5"/>
      <color rgb="FFFF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5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177" fontId="7" fillId="5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5" fillId="5" borderId="3" xfId="0" quotePrefix="1" applyFont="1" applyFill="1" applyBorder="1" applyAlignment="1">
      <alignment horizontal="left"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3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4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4" applyNumberFormat="1" applyFont="1" applyFill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5">
    <cellStyle name="Currency 2" xfId="3" xr:uid="{D74DF383-7314-4FD8-AA09-7A3EA334D1AF}"/>
    <cellStyle name="Normal 2" xfId="1" xr:uid="{F76A96E0-CD23-4F4C-A887-C38EF65ADC43}"/>
    <cellStyle name="Normal 2 18 2" xfId="2" xr:uid="{75F4A2BB-CC8D-496E-B2DF-57017456A86F}"/>
    <cellStyle name="Percent 2" xfId="4" xr:uid="{2F8B638F-58E3-4976-9919-8BE583D1E3CD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38101</xdr:rowOff>
    </xdr:from>
    <xdr:to>
      <xdr:col>1</xdr:col>
      <xdr:colOff>1322452</xdr:colOff>
      <xdr:row>2</xdr:row>
      <xdr:rowOff>638175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4BD19F8-B2E4-4013-823E-1D32B06BE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2275" y="1270001"/>
          <a:ext cx="1122427" cy="1285874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</xdr:row>
      <xdr:rowOff>103303</xdr:rowOff>
    </xdr:from>
    <xdr:to>
      <xdr:col>1</xdr:col>
      <xdr:colOff>1257300</xdr:colOff>
      <xdr:row>4</xdr:row>
      <xdr:rowOff>647338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515FA4B-8EAF-403D-8508-E9802BEB7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1325" y="2706803"/>
          <a:ext cx="1038225" cy="122983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9</xdr:row>
      <xdr:rowOff>47625</xdr:rowOff>
    </xdr:from>
    <xdr:to>
      <xdr:col>1</xdr:col>
      <xdr:colOff>1352550</xdr:colOff>
      <xdr:row>10</xdr:row>
      <xdr:rowOff>632573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FE81C28-D0D8-4220-8B01-F81CB202A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0850" y="4251325"/>
          <a:ext cx="1123950" cy="130884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11</xdr:row>
      <xdr:rowOff>9525</xdr:rowOff>
    </xdr:from>
    <xdr:to>
      <xdr:col>1</xdr:col>
      <xdr:colOff>1371600</xdr:colOff>
      <xdr:row>12</xdr:row>
      <xdr:rowOff>664667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B495B45-1C0E-4D2E-AF1E-761C6114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2275" y="5661025"/>
          <a:ext cx="1171575" cy="1379042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13</xdr:row>
      <xdr:rowOff>58362</xdr:rowOff>
    </xdr:from>
    <xdr:to>
      <xdr:col>1</xdr:col>
      <xdr:colOff>1257300</xdr:colOff>
      <xdr:row>13</xdr:row>
      <xdr:rowOff>1247773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5737477-85D1-4E85-AF9F-8881F5F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1325" y="7386262"/>
          <a:ext cx="1038225" cy="1189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14</xdr:row>
      <xdr:rowOff>38100</xdr:rowOff>
    </xdr:from>
    <xdr:to>
      <xdr:col>1</xdr:col>
      <xdr:colOff>1238250</xdr:colOff>
      <xdr:row>15</xdr:row>
      <xdr:rowOff>1110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495ADBC-CBD6-4626-8E97-7F1342831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2275" y="8636000"/>
          <a:ext cx="1038225" cy="123301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15</xdr:row>
      <xdr:rowOff>20494</xdr:rowOff>
    </xdr:from>
    <xdr:to>
      <xdr:col>1</xdr:col>
      <xdr:colOff>1266825</xdr:colOff>
      <xdr:row>15</xdr:row>
      <xdr:rowOff>1251698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8818F21-D97D-472B-9EA5-931B3A47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1800" y="9888394"/>
          <a:ext cx="1057275" cy="1231204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16</xdr:row>
      <xdr:rowOff>30957</xdr:rowOff>
    </xdr:from>
    <xdr:to>
      <xdr:col>1</xdr:col>
      <xdr:colOff>1152525</xdr:colOff>
      <xdr:row>16</xdr:row>
      <xdr:rowOff>1140917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B16426B-2FFA-49BF-B121-47BC0445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1801" y="11168857"/>
          <a:ext cx="942974" cy="1109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17</xdr:row>
      <xdr:rowOff>9524</xdr:rowOff>
    </xdr:from>
    <xdr:to>
      <xdr:col>1</xdr:col>
      <xdr:colOff>1261862</xdr:colOff>
      <xdr:row>19</xdr:row>
      <xdr:rowOff>476249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46A382D-B018-4E3F-96D8-D2115289D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1299" y="12646024"/>
          <a:ext cx="1242813" cy="14319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20</xdr:row>
      <xdr:rowOff>16356</xdr:rowOff>
    </xdr:from>
    <xdr:to>
      <xdr:col>1</xdr:col>
      <xdr:colOff>1245587</xdr:colOff>
      <xdr:row>22</xdr:row>
      <xdr:rowOff>457199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7E2DD5D-9034-46FF-96A0-AD3849AB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0350" y="14100656"/>
          <a:ext cx="1207487" cy="14314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23</xdr:row>
      <xdr:rowOff>114300</xdr:rowOff>
    </xdr:from>
    <xdr:to>
      <xdr:col>1</xdr:col>
      <xdr:colOff>1396311</xdr:colOff>
      <xdr:row>24</xdr:row>
      <xdr:rowOff>809625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F04882E-A5EB-4784-895E-010BC70A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30350" y="15913100"/>
          <a:ext cx="1358211" cy="1577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25</xdr:row>
      <xdr:rowOff>57150</xdr:rowOff>
    </xdr:from>
    <xdr:to>
      <xdr:col>1</xdr:col>
      <xdr:colOff>1450288</xdr:colOff>
      <xdr:row>26</xdr:row>
      <xdr:rowOff>714375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4091958-A9E7-4E6E-81F0-D690A06D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499" y="17621250"/>
          <a:ext cx="1355039" cy="15398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27</xdr:row>
      <xdr:rowOff>45194</xdr:rowOff>
    </xdr:from>
    <xdr:to>
      <xdr:col>1</xdr:col>
      <xdr:colOff>1323975</xdr:colOff>
      <xdr:row>28</xdr:row>
      <xdr:rowOff>678694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321A047-7F8C-4708-9C39-BE778C40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4650" y="19603194"/>
          <a:ext cx="1171575" cy="1357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29</xdr:row>
      <xdr:rowOff>47625</xdr:rowOff>
    </xdr:from>
    <xdr:to>
      <xdr:col>1</xdr:col>
      <xdr:colOff>1362074</xdr:colOff>
      <xdr:row>30</xdr:row>
      <xdr:rowOff>673127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A6B414FB-BC54-41D8-AFE7-97AE352D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82750" y="21053425"/>
          <a:ext cx="1171574" cy="134940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31</xdr:row>
      <xdr:rowOff>38100</xdr:rowOff>
    </xdr:from>
    <xdr:to>
      <xdr:col>1</xdr:col>
      <xdr:colOff>1009651</xdr:colOff>
      <xdr:row>31</xdr:row>
      <xdr:rowOff>858646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73527C4-8EE2-47F3-B0B6-F71DDAAF2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7051" y="22720300"/>
          <a:ext cx="704850" cy="820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32</xdr:row>
      <xdr:rowOff>95250</xdr:rowOff>
    </xdr:from>
    <xdr:to>
      <xdr:col>1</xdr:col>
      <xdr:colOff>997888</xdr:colOff>
      <xdr:row>32</xdr:row>
      <xdr:rowOff>895350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3D9A3B2E-A150-4787-906B-358E17A5F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87525" y="23698200"/>
          <a:ext cx="702613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33</xdr:row>
      <xdr:rowOff>86574</xdr:rowOff>
    </xdr:from>
    <xdr:to>
      <xdr:col>1</xdr:col>
      <xdr:colOff>981076</xdr:colOff>
      <xdr:row>33</xdr:row>
      <xdr:rowOff>881150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94FD7A4-489C-4102-9A7C-0535B8CD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87526" y="24610274"/>
          <a:ext cx="685800" cy="794576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34</xdr:row>
      <xdr:rowOff>61061</xdr:rowOff>
    </xdr:from>
    <xdr:to>
      <xdr:col>1</xdr:col>
      <xdr:colOff>1075514</xdr:colOff>
      <xdr:row>34</xdr:row>
      <xdr:rowOff>904875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8D66D25-E455-4D7E-B28B-519C08C5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5150" y="25505511"/>
          <a:ext cx="732614" cy="84381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35</xdr:row>
      <xdr:rowOff>20602</xdr:rowOff>
    </xdr:from>
    <xdr:to>
      <xdr:col>1</xdr:col>
      <xdr:colOff>1209675</xdr:colOff>
      <xdr:row>37</xdr:row>
      <xdr:rowOff>333578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E355741F-2226-4156-9B89-DD2DC3C4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44651" y="26614402"/>
          <a:ext cx="1057274" cy="122737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38</xdr:row>
      <xdr:rowOff>76200</xdr:rowOff>
    </xdr:from>
    <xdr:to>
      <xdr:col>1</xdr:col>
      <xdr:colOff>1276350</xdr:colOff>
      <xdr:row>40</xdr:row>
      <xdr:rowOff>409950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F82C62E9-D94B-440F-ADE7-20487A5B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1326" y="28041600"/>
          <a:ext cx="1057274" cy="124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esktop\1\Ross%20March%20POE%20Quilt%20Commit-11.3.2025.xlsx" TargetMode="External"/><Relationship Id="rId1" Type="http://schemas.openxmlformats.org/officeDocument/2006/relationships/externalLinkPath" Target="Ross%20March%20POE%20Quilt%20Commit-11.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10.29 Miya cost-printed "/>
      <sheetName val="Emb cost "/>
      <sheetName val="ValueSelect"/>
      <sheetName val="Data"/>
    </sheetNames>
    <sheetDataSet>
      <sheetData sheetId="0"/>
      <sheetData sheetId="1"/>
      <sheetData sheetId="2">
        <row r="5">
          <cell r="H5">
            <v>47.3</v>
          </cell>
        </row>
        <row r="6">
          <cell r="H6">
            <v>60.7</v>
          </cell>
        </row>
        <row r="7">
          <cell r="H7">
            <v>69.7</v>
          </cell>
        </row>
        <row r="8">
          <cell r="H8">
            <v>47.5</v>
          </cell>
        </row>
        <row r="9">
          <cell r="H9">
            <v>61.2</v>
          </cell>
        </row>
        <row r="10">
          <cell r="H10">
            <v>70.5</v>
          </cell>
        </row>
        <row r="12">
          <cell r="H12">
            <v>50.5</v>
          </cell>
        </row>
        <row r="13">
          <cell r="H13">
            <v>66</v>
          </cell>
        </row>
        <row r="14">
          <cell r="H14">
            <v>76.099999999999994</v>
          </cell>
        </row>
        <row r="15">
          <cell r="H15">
            <v>47.5</v>
          </cell>
        </row>
        <row r="16">
          <cell r="H16">
            <v>61.2</v>
          </cell>
        </row>
        <row r="17">
          <cell r="H17">
            <v>70.5</v>
          </cell>
        </row>
        <row r="19">
          <cell r="H19">
            <v>47.3</v>
          </cell>
        </row>
        <row r="20">
          <cell r="H20">
            <v>60.7</v>
          </cell>
        </row>
        <row r="21">
          <cell r="H21">
            <v>69.7</v>
          </cell>
        </row>
        <row r="22">
          <cell r="H22">
            <v>47.5</v>
          </cell>
        </row>
        <row r="23">
          <cell r="H23">
            <v>61.2</v>
          </cell>
        </row>
        <row r="24">
          <cell r="H24">
            <v>70.5</v>
          </cell>
        </row>
      </sheetData>
      <sheetData sheetId="3">
        <row r="5">
          <cell r="G5">
            <v>56.4</v>
          </cell>
        </row>
        <row r="6">
          <cell r="G6">
            <v>74.5</v>
          </cell>
        </row>
        <row r="7">
          <cell r="G7">
            <v>84.6</v>
          </cell>
        </row>
        <row r="8">
          <cell r="G8">
            <v>59.95</v>
          </cell>
        </row>
        <row r="9">
          <cell r="G9">
            <v>78.2</v>
          </cell>
        </row>
        <row r="10">
          <cell r="G10">
            <v>90.61</v>
          </cell>
        </row>
        <row r="11">
          <cell r="G11">
            <v>61</v>
          </cell>
        </row>
        <row r="12">
          <cell r="G12">
            <v>83.15</v>
          </cell>
        </row>
        <row r="13">
          <cell r="G13">
            <v>94.74</v>
          </cell>
        </row>
        <row r="17">
          <cell r="G17">
            <v>56.84</v>
          </cell>
        </row>
        <row r="18">
          <cell r="G18">
            <v>76.44</v>
          </cell>
        </row>
        <row r="19">
          <cell r="G19">
            <v>94</v>
          </cell>
        </row>
        <row r="24">
          <cell r="G24">
            <v>55.7</v>
          </cell>
        </row>
        <row r="25">
          <cell r="G25">
            <v>76.5</v>
          </cell>
        </row>
        <row r="26">
          <cell r="G26">
            <v>87.8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DC78-9067-40E8-8AF8-65C879CDB22A}">
  <dimension ref="A1:BD41"/>
  <sheetViews>
    <sheetView tabSelected="1" topLeftCell="AQ38" workbookViewId="0">
      <selection activeCell="AZ42" sqref="AZ42"/>
    </sheetView>
  </sheetViews>
  <sheetFormatPr defaultColWidth="9.1796875" defaultRowHeight="14.5" x14ac:dyDescent="0.35"/>
  <cols>
    <col min="1" max="1" width="10.1796875" style="2" customWidth="1"/>
    <col min="2" max="2" width="22.1796875" style="1" customWidth="1"/>
    <col min="3" max="3" width="12.54296875" style="1" customWidth="1"/>
    <col min="4" max="4" width="8.453125" style="1" customWidth="1"/>
    <col min="5" max="5" width="9.453125" style="1" customWidth="1"/>
    <col min="6" max="6" width="11.26953125" style="1" customWidth="1"/>
    <col min="7" max="8" width="15.26953125" style="1" customWidth="1"/>
    <col min="9" max="9" width="13.26953125" style="1" customWidth="1"/>
    <col min="10" max="10" width="23.453125" style="1" customWidth="1"/>
    <col min="11" max="11" width="9.81640625" style="3" customWidth="1"/>
    <col min="12" max="12" width="19.7265625" style="1" customWidth="1"/>
    <col min="13" max="13" width="10.54296875" style="1" customWidth="1"/>
    <col min="14" max="14" width="6.1796875" style="1" customWidth="1"/>
    <col min="15" max="16" width="13.453125" style="1" customWidth="1"/>
    <col min="17" max="17" width="5.54296875" style="1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1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1" customWidth="1"/>
    <col min="32" max="32" width="8.81640625" style="6" customWidth="1"/>
    <col min="33" max="33" width="7.81640625" style="1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1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3" width="12.1796875" style="10" customWidth="1"/>
    <col min="54" max="54" width="12.1796875" style="6" customWidth="1"/>
    <col min="55" max="55" width="11.26953125" style="1" customWidth="1"/>
    <col min="56" max="56" width="13.7265625" style="1" customWidth="1"/>
    <col min="57" max="16384" width="9.1796875" style="1"/>
  </cols>
  <sheetData>
    <row r="1" spans="1:56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7" t="s">
        <v>53</v>
      </c>
      <c r="BC1" s="37" t="s">
        <v>54</v>
      </c>
      <c r="BD1" s="37" t="s">
        <v>55</v>
      </c>
    </row>
    <row r="2" spans="1:56" ht="54" customHeight="1" x14ac:dyDescent="0.35">
      <c r="A2" s="39">
        <v>1</v>
      </c>
      <c r="B2" s="59"/>
      <c r="C2" s="40" t="s">
        <v>56</v>
      </c>
      <c r="D2" s="38"/>
      <c r="E2" s="38"/>
      <c r="F2" s="38" t="s">
        <v>57</v>
      </c>
      <c r="G2" s="40" t="s">
        <v>58</v>
      </c>
      <c r="H2" s="40" t="s">
        <v>59</v>
      </c>
      <c r="I2" s="38" t="s">
        <v>60</v>
      </c>
      <c r="J2" s="40" t="s">
        <v>61</v>
      </c>
      <c r="K2" s="41" t="s">
        <v>62</v>
      </c>
      <c r="L2" s="38" t="s">
        <v>63</v>
      </c>
      <c r="M2" s="40" t="s">
        <v>64</v>
      </c>
      <c r="N2" s="38"/>
      <c r="O2" s="42" t="s">
        <v>65</v>
      </c>
      <c r="P2" s="38"/>
      <c r="Q2" s="38" t="s">
        <v>66</v>
      </c>
      <c r="R2" s="43">
        <f>'[5]10.29 Miya cost-printed '!H6</f>
        <v>60.7</v>
      </c>
      <c r="S2" s="44">
        <v>8.1</v>
      </c>
      <c r="T2" s="45">
        <f>IF(ISERROR(R2/S2),"",R2/S2)</f>
        <v>7.4938271604938276</v>
      </c>
      <c r="U2" s="46">
        <v>7.49</v>
      </c>
      <c r="V2" s="12"/>
      <c r="W2" s="38" t="s">
        <v>67</v>
      </c>
      <c r="X2" s="47">
        <v>44</v>
      </c>
      <c r="Y2" s="47">
        <v>41</v>
      </c>
      <c r="Z2" s="47">
        <v>25</v>
      </c>
      <c r="AA2" s="44">
        <v>5.3</v>
      </c>
      <c r="AB2" s="48">
        <v>2</v>
      </c>
      <c r="AC2" s="49">
        <f>IF(X2="","",X2*Y2*Z2/1000000)</f>
        <v>4.5100000000000001E-2</v>
      </c>
      <c r="AD2" s="50">
        <f>IF(AB2="","",65/AC2*AB2)</f>
        <v>2882.4833702882484</v>
      </c>
      <c r="AE2" s="38">
        <v>2250</v>
      </c>
      <c r="AF2" s="51">
        <f>IF(ISERROR(AE2/AD2),"",AE2/AD2)</f>
        <v>0.78057692307692306</v>
      </c>
      <c r="AG2" s="40" t="s">
        <v>68</v>
      </c>
      <c r="AH2" s="52">
        <v>0.42799999999999999</v>
      </c>
      <c r="AI2" s="51">
        <f>IF(ISERROR(U2*AH2),"",U2*AH2)</f>
        <v>3.2057199999999999</v>
      </c>
      <c r="AJ2" s="51">
        <f t="shared" ref="AJ2:AJ41" si="0">IF(ISERROR(U2+AF2+AI2),"",U2+AF2+AI2)</f>
        <v>11.476296923076923</v>
      </c>
      <c r="AK2" s="52">
        <v>0</v>
      </c>
      <c r="AL2" s="51">
        <f t="shared" ref="AL2:AL41" si="1">IF(ISERROR(AX2*AK2),"",AX2*AK2)</f>
        <v>0</v>
      </c>
      <c r="AM2" s="52">
        <v>0</v>
      </c>
      <c r="AN2" s="51">
        <f t="shared" ref="AN2:AN41" si="2">IF(ISERROR(AX2*AM2),"",AX2*AM2)</f>
        <v>0</v>
      </c>
      <c r="AO2" s="10">
        <v>0</v>
      </c>
      <c r="AP2" s="51">
        <f>IF(ISERROR(AX2*AO3),"",AX2*AO3)</f>
        <v>0</v>
      </c>
      <c r="AQ2" s="38">
        <v>0</v>
      </c>
      <c r="AR2" s="52">
        <v>0</v>
      </c>
      <c r="AS2" s="51">
        <f t="shared" ref="AS2:AS41" si="3">IF(ISERROR(AX2*AR2),"",AX2*AR2)</f>
        <v>0</v>
      </c>
      <c r="AT2" s="51">
        <f>IF(ISERROR(AL2+AN2+AP2+AS2),"",AL2+AN2+AP2+AS2)</f>
        <v>0</v>
      </c>
      <c r="AU2" s="51">
        <f t="shared" ref="AU2:AU41" si="4">IF(ISERROR(AJ2+AT2),"",AJ2+AT2)</f>
        <v>11.476296923076923</v>
      </c>
      <c r="AV2" s="53">
        <f>IF(ISERROR((AX2-AU2)/AX2),"",(AX2-AU2)/AX2)</f>
        <v>0.20469182792259716</v>
      </c>
      <c r="AW2" s="51">
        <f>IF(AZ2="","",AY2*(1-AZ2))</f>
        <v>14.431187999999999</v>
      </c>
      <c r="AX2" s="54">
        <v>14.43</v>
      </c>
      <c r="AY2" s="12">
        <v>29.99</v>
      </c>
      <c r="AZ2" s="52">
        <v>0.51880000000000004</v>
      </c>
      <c r="BA2" s="55">
        <f>IF(ISERROR((AY2-AX2)/AY2),"",(AY2-AX2)/AY2)</f>
        <v>0.51883961320440142</v>
      </c>
      <c r="BB2" s="56">
        <v>710</v>
      </c>
      <c r="BC2" s="51">
        <f>IF(ISERROR(AU2*BB2),"",AU2*BB2)</f>
        <v>8148.1708153846157</v>
      </c>
      <c r="BD2" s="51">
        <f>IF(ISERROR(AX2*BB2),"",AX2*BB2)</f>
        <v>10245.299999999999</v>
      </c>
    </row>
    <row r="3" spans="1:56" ht="54" customHeight="1" x14ac:dyDescent="0.35">
      <c r="A3" s="39">
        <v>2</v>
      </c>
      <c r="B3" s="60"/>
      <c r="C3" s="40" t="s">
        <v>56</v>
      </c>
      <c r="D3" s="38"/>
      <c r="E3" s="38"/>
      <c r="F3" s="38" t="s">
        <v>57</v>
      </c>
      <c r="G3" s="40" t="s">
        <v>58</v>
      </c>
      <c r="H3" s="40" t="s">
        <v>59</v>
      </c>
      <c r="I3" s="38" t="s">
        <v>60</v>
      </c>
      <c r="J3" s="40" t="s">
        <v>61</v>
      </c>
      <c r="K3" s="41" t="s">
        <v>62</v>
      </c>
      <c r="L3" s="38" t="s">
        <v>69</v>
      </c>
      <c r="M3" s="40" t="s">
        <v>64</v>
      </c>
      <c r="N3" s="38"/>
      <c r="O3" s="42" t="s">
        <v>70</v>
      </c>
      <c r="P3" s="38"/>
      <c r="Q3" s="38" t="s">
        <v>66</v>
      </c>
      <c r="R3" s="43">
        <f>'[5]10.29 Miya cost-printed '!H7</f>
        <v>69.7</v>
      </c>
      <c r="S3" s="44">
        <v>8.1</v>
      </c>
      <c r="T3" s="45">
        <f t="shared" ref="T3:T41" si="5">IF(ISERROR(R3/S3),"",R3/S3)</f>
        <v>8.6049382716049383</v>
      </c>
      <c r="U3" s="57">
        <v>8.6</v>
      </c>
      <c r="V3" s="12"/>
      <c r="W3" s="38" t="s">
        <v>67</v>
      </c>
      <c r="X3" s="47">
        <v>44</v>
      </c>
      <c r="Y3" s="47">
        <v>41</v>
      </c>
      <c r="Z3" s="47">
        <v>28</v>
      </c>
      <c r="AA3" s="44">
        <v>6.2</v>
      </c>
      <c r="AB3" s="11">
        <v>2</v>
      </c>
      <c r="AC3" s="49">
        <f t="shared" ref="AC3:AC41" si="6">IF(X3="","",X3*Y3*Z3/1000000)</f>
        <v>5.0512000000000001E-2</v>
      </c>
      <c r="AD3" s="50">
        <f t="shared" ref="AD3:AD41" si="7">IF(AB3="","",65/AC3*AB3)</f>
        <v>2573.6458663287931</v>
      </c>
      <c r="AE3" s="38">
        <v>2250</v>
      </c>
      <c r="AF3" s="51">
        <f t="shared" ref="AF3:AF41" si="8">IF(ISERROR(AE3/AD3),"",AE3/AD3)</f>
        <v>0.8742461538461539</v>
      </c>
      <c r="AG3" s="40" t="s">
        <v>68</v>
      </c>
      <c r="AH3" s="52">
        <v>0.42799999999999999</v>
      </c>
      <c r="AI3" s="51">
        <f>IF(ISERROR(U3*AH3),"",U3*AH3)</f>
        <v>3.6807999999999996</v>
      </c>
      <c r="AJ3" s="51">
        <f t="shared" si="0"/>
        <v>13.155046153846152</v>
      </c>
      <c r="AK3" s="52">
        <v>0</v>
      </c>
      <c r="AL3" s="51">
        <f t="shared" si="1"/>
        <v>0</v>
      </c>
      <c r="AM3" s="52">
        <v>0</v>
      </c>
      <c r="AN3" s="51">
        <f t="shared" si="2"/>
        <v>0</v>
      </c>
      <c r="AO3" s="52">
        <v>0</v>
      </c>
      <c r="AP3" s="51">
        <f>IF(ISERROR(AX3*AO4),"",AX3*AO4)</f>
        <v>0</v>
      </c>
      <c r="AQ3" s="52">
        <v>0</v>
      </c>
      <c r="AR3" s="52">
        <v>0</v>
      </c>
      <c r="AS3" s="51">
        <f t="shared" si="3"/>
        <v>0</v>
      </c>
      <c r="AT3" s="51">
        <f t="shared" ref="AT3:AT41" si="9">IF(ISERROR(AL3+AN3+AP3+AS3),"",AL3+AN3+AP3+AS3)</f>
        <v>0</v>
      </c>
      <c r="AU3" s="51">
        <f t="shared" si="4"/>
        <v>13.155046153846152</v>
      </c>
      <c r="AV3" s="53">
        <f t="shared" ref="AV3:AV41" si="10">IF(ISERROR((AX3-AU3)/AX3),"",(AX3-AU3)/AX3)</f>
        <v>0.21509271158435853</v>
      </c>
      <c r="AW3" s="51">
        <f t="shared" ref="AW3:AW41" si="11">IF(AZ3="","",AY3*(1-AZ3))</f>
        <v>16.760210000000001</v>
      </c>
      <c r="AX3" s="54">
        <v>16.760000000000002</v>
      </c>
      <c r="AY3" s="12">
        <v>34.99</v>
      </c>
      <c r="AZ3" s="52">
        <v>0.52100000000000002</v>
      </c>
      <c r="BA3" s="55">
        <f t="shared" ref="BA3:BA41" si="12">IF(ISERROR((AY3-AX3)/AY3),"",(AY3-AX3)/AY3)</f>
        <v>0.52100600171477562</v>
      </c>
      <c r="BB3" s="56">
        <v>710</v>
      </c>
      <c r="BC3" s="51">
        <f t="shared" ref="BC3:BC41" si="13">IF(ISERROR(AU3*BB3),"",AU3*BB3)</f>
        <v>9340.0827692307685</v>
      </c>
      <c r="BD3" s="51">
        <f t="shared" ref="BD3:BD41" si="14">IF(ISERROR(AX3*BB3),"",AX3*BB3)</f>
        <v>11899.6</v>
      </c>
    </row>
    <row r="4" spans="1:56" ht="54" customHeight="1" x14ac:dyDescent="0.35">
      <c r="A4" s="39">
        <v>3</v>
      </c>
      <c r="B4" s="59"/>
      <c r="C4" s="40" t="s">
        <v>71</v>
      </c>
      <c r="D4" s="38"/>
      <c r="E4" s="38"/>
      <c r="F4" s="38" t="s">
        <v>57</v>
      </c>
      <c r="G4" s="40" t="s">
        <v>72</v>
      </c>
      <c r="H4" s="40" t="s">
        <v>59</v>
      </c>
      <c r="I4" s="38" t="s">
        <v>60</v>
      </c>
      <c r="J4" s="40" t="s">
        <v>73</v>
      </c>
      <c r="K4" s="41" t="s">
        <v>62</v>
      </c>
      <c r="L4" s="40" t="s">
        <v>74</v>
      </c>
      <c r="M4" s="40" t="s">
        <v>75</v>
      </c>
      <c r="N4" s="38"/>
      <c r="O4" s="42" t="s">
        <v>76</v>
      </c>
      <c r="P4" s="38"/>
      <c r="Q4" s="38" t="s">
        <v>66</v>
      </c>
      <c r="R4" s="43">
        <f>'[5]10.29 Miya cost-printed '!H9</f>
        <v>61.2</v>
      </c>
      <c r="S4" s="44">
        <v>8.1</v>
      </c>
      <c r="T4" s="45">
        <f t="shared" si="5"/>
        <v>7.5555555555555562</v>
      </c>
      <c r="U4" s="57">
        <v>7.56</v>
      </c>
      <c r="V4" s="12"/>
      <c r="W4" s="38" t="s">
        <v>67</v>
      </c>
      <c r="X4" s="47">
        <v>44</v>
      </c>
      <c r="Y4" s="47">
        <v>41</v>
      </c>
      <c r="Z4" s="47">
        <v>25</v>
      </c>
      <c r="AA4" s="44">
        <v>5.3</v>
      </c>
      <c r="AB4" s="11">
        <v>2</v>
      </c>
      <c r="AC4" s="49">
        <f t="shared" si="6"/>
        <v>4.5100000000000001E-2</v>
      </c>
      <c r="AD4" s="50">
        <f t="shared" si="7"/>
        <v>2882.4833702882484</v>
      </c>
      <c r="AE4" s="38">
        <v>2250</v>
      </c>
      <c r="AF4" s="51">
        <f t="shared" si="8"/>
        <v>0.78057692307692306</v>
      </c>
      <c r="AG4" s="40" t="s">
        <v>68</v>
      </c>
      <c r="AH4" s="52">
        <v>0.42799999999999999</v>
      </c>
      <c r="AI4" s="51">
        <f t="shared" ref="AI4:AI41" si="15">IF(ISERROR(U4*AH4),"",U4*AH4)</f>
        <v>3.2356799999999999</v>
      </c>
      <c r="AJ4" s="51">
        <f t="shared" si="0"/>
        <v>11.576256923076922</v>
      </c>
      <c r="AK4" s="52">
        <v>0</v>
      </c>
      <c r="AL4" s="51">
        <f t="shared" si="1"/>
        <v>0</v>
      </c>
      <c r="AM4" s="52">
        <v>0</v>
      </c>
      <c r="AN4" s="51">
        <f t="shared" si="2"/>
        <v>0</v>
      </c>
      <c r="AO4" s="52">
        <v>0</v>
      </c>
      <c r="AP4" s="51">
        <f t="shared" ref="AP4:AP41" si="16">IF(ISERROR(AX4*AO4),"",AX4*AO4)</f>
        <v>0</v>
      </c>
      <c r="AQ4" s="52">
        <v>0</v>
      </c>
      <c r="AR4" s="52">
        <v>0</v>
      </c>
      <c r="AS4" s="51">
        <f t="shared" si="3"/>
        <v>0</v>
      </c>
      <c r="AT4" s="51">
        <f t="shared" si="9"/>
        <v>0</v>
      </c>
      <c r="AU4" s="51">
        <f t="shared" si="4"/>
        <v>11.576256923076922</v>
      </c>
      <c r="AV4" s="53">
        <f t="shared" si="10"/>
        <v>0.20710569020021077</v>
      </c>
      <c r="AW4" s="51">
        <f t="shared" si="11"/>
        <v>14.599131999999999</v>
      </c>
      <c r="AX4" s="54">
        <v>14.6</v>
      </c>
      <c r="AY4" s="12">
        <v>29.99</v>
      </c>
      <c r="AZ4" s="52">
        <v>0.51319999999999999</v>
      </c>
      <c r="BA4" s="55">
        <f t="shared" si="12"/>
        <v>0.51317105701900634</v>
      </c>
      <c r="BB4" s="56">
        <v>710</v>
      </c>
      <c r="BC4" s="51">
        <f t="shared" si="13"/>
        <v>8219.1424153846147</v>
      </c>
      <c r="BD4" s="51">
        <f t="shared" si="14"/>
        <v>10366</v>
      </c>
    </row>
    <row r="5" spans="1:56" ht="54" customHeight="1" x14ac:dyDescent="0.35">
      <c r="A5" s="39">
        <v>4</v>
      </c>
      <c r="B5" s="60"/>
      <c r="C5" s="40" t="s">
        <v>71</v>
      </c>
      <c r="D5" s="38"/>
      <c r="E5" s="38"/>
      <c r="F5" s="38" t="s">
        <v>57</v>
      </c>
      <c r="G5" s="40" t="s">
        <v>72</v>
      </c>
      <c r="H5" s="40" t="s">
        <v>59</v>
      </c>
      <c r="I5" s="38" t="s">
        <v>60</v>
      </c>
      <c r="J5" s="40" t="s">
        <v>73</v>
      </c>
      <c r="K5" s="41" t="s">
        <v>62</v>
      </c>
      <c r="L5" s="38" t="s">
        <v>77</v>
      </c>
      <c r="M5" s="40" t="s">
        <v>75</v>
      </c>
      <c r="N5" s="38"/>
      <c r="O5" s="42" t="s">
        <v>78</v>
      </c>
      <c r="P5" s="38"/>
      <c r="Q5" s="38" t="s">
        <v>66</v>
      </c>
      <c r="R5" s="43">
        <f>'[5]10.29 Miya cost-printed '!H10</f>
        <v>70.5</v>
      </c>
      <c r="S5" s="44">
        <v>8.1</v>
      </c>
      <c r="T5" s="45">
        <f t="shared" si="5"/>
        <v>8.7037037037037042</v>
      </c>
      <c r="U5" s="57">
        <v>8.6999999999999993</v>
      </c>
      <c r="V5" s="12"/>
      <c r="W5" s="38" t="s">
        <v>67</v>
      </c>
      <c r="X5" s="47">
        <v>44</v>
      </c>
      <c r="Y5" s="47">
        <v>41</v>
      </c>
      <c r="Z5" s="47">
        <v>28</v>
      </c>
      <c r="AA5" s="44">
        <v>6.2</v>
      </c>
      <c r="AB5" s="11">
        <v>2</v>
      </c>
      <c r="AC5" s="49">
        <f t="shared" si="6"/>
        <v>5.0512000000000001E-2</v>
      </c>
      <c r="AD5" s="50">
        <f t="shared" si="7"/>
        <v>2573.6458663287931</v>
      </c>
      <c r="AE5" s="38">
        <v>2250</v>
      </c>
      <c r="AF5" s="51">
        <f t="shared" si="8"/>
        <v>0.8742461538461539</v>
      </c>
      <c r="AG5" s="40" t="s">
        <v>68</v>
      </c>
      <c r="AH5" s="52">
        <v>0.42799999999999999</v>
      </c>
      <c r="AI5" s="51">
        <f t="shared" si="15"/>
        <v>3.7235999999999998</v>
      </c>
      <c r="AJ5" s="51">
        <f t="shared" si="0"/>
        <v>13.297846153846153</v>
      </c>
      <c r="AK5" s="52">
        <v>0</v>
      </c>
      <c r="AL5" s="51">
        <f t="shared" si="1"/>
        <v>0</v>
      </c>
      <c r="AM5" s="52">
        <v>0</v>
      </c>
      <c r="AN5" s="51">
        <f t="shared" si="2"/>
        <v>0</v>
      </c>
      <c r="AO5" s="52">
        <v>0</v>
      </c>
      <c r="AP5" s="51">
        <f t="shared" si="16"/>
        <v>0</v>
      </c>
      <c r="AQ5" s="52">
        <v>0</v>
      </c>
      <c r="AR5" s="52">
        <v>0</v>
      </c>
      <c r="AS5" s="51">
        <f t="shared" si="3"/>
        <v>0</v>
      </c>
      <c r="AT5" s="51">
        <f t="shared" si="9"/>
        <v>0</v>
      </c>
      <c r="AU5" s="51">
        <f t="shared" si="4"/>
        <v>13.297846153846153</v>
      </c>
      <c r="AV5" s="53">
        <f t="shared" si="10"/>
        <v>0.22325664989216398</v>
      </c>
      <c r="AW5" s="51">
        <f t="shared" si="11"/>
        <v>17.120607</v>
      </c>
      <c r="AX5" s="54">
        <v>17.12</v>
      </c>
      <c r="AY5" s="12">
        <v>34.99</v>
      </c>
      <c r="AZ5" s="52">
        <v>0.51070000000000004</v>
      </c>
      <c r="BA5" s="55">
        <f t="shared" si="12"/>
        <v>0.51071734781366107</v>
      </c>
      <c r="BB5" s="56">
        <v>710</v>
      </c>
      <c r="BC5" s="51">
        <f t="shared" si="13"/>
        <v>9441.4707692307693</v>
      </c>
      <c r="BD5" s="51">
        <f t="shared" si="14"/>
        <v>12155.2</v>
      </c>
    </row>
    <row r="6" spans="1:56" ht="100" hidden="1" customHeight="1" x14ac:dyDescent="0.35">
      <c r="A6" s="39">
        <v>6</v>
      </c>
      <c r="B6" s="38"/>
      <c r="C6" s="38"/>
      <c r="D6" s="38"/>
      <c r="E6" s="38"/>
      <c r="F6" s="38"/>
      <c r="G6" s="38"/>
      <c r="H6" s="38"/>
      <c r="I6" s="38"/>
      <c r="J6" s="38"/>
      <c r="K6" s="41"/>
      <c r="L6" s="38"/>
      <c r="M6" s="38"/>
      <c r="N6" s="38"/>
      <c r="O6" s="38"/>
      <c r="P6" s="38"/>
      <c r="Q6" s="38"/>
      <c r="R6" s="43"/>
      <c r="S6" s="44"/>
      <c r="T6" s="45" t="str">
        <f t="shared" si="5"/>
        <v/>
      </c>
      <c r="U6" s="57"/>
      <c r="V6" s="12"/>
      <c r="W6" s="38"/>
      <c r="X6" s="47"/>
      <c r="Y6" s="47"/>
      <c r="Z6" s="47"/>
      <c r="AA6" s="44"/>
      <c r="AB6" s="11"/>
      <c r="AC6" s="49" t="str">
        <f t="shared" si="6"/>
        <v/>
      </c>
      <c r="AD6" s="50" t="str">
        <f t="shared" si="7"/>
        <v/>
      </c>
      <c r="AE6" s="38"/>
      <c r="AF6" s="51" t="str">
        <f t="shared" si="8"/>
        <v/>
      </c>
      <c r="AG6" s="38"/>
      <c r="AH6" s="52"/>
      <c r="AI6" s="51">
        <f t="shared" si="15"/>
        <v>0</v>
      </c>
      <c r="AJ6" s="51" t="str">
        <f t="shared" si="0"/>
        <v/>
      </c>
      <c r="AK6" s="52"/>
      <c r="AL6" s="51">
        <f t="shared" si="1"/>
        <v>0</v>
      </c>
      <c r="AM6" s="52"/>
      <c r="AN6" s="51">
        <f t="shared" si="2"/>
        <v>0</v>
      </c>
      <c r="AO6" s="52"/>
      <c r="AP6" s="51">
        <f t="shared" si="16"/>
        <v>0</v>
      </c>
      <c r="AQ6" s="38"/>
      <c r="AR6" s="52"/>
      <c r="AS6" s="51">
        <f t="shared" si="3"/>
        <v>0</v>
      </c>
      <c r="AT6" s="51">
        <f t="shared" si="9"/>
        <v>0</v>
      </c>
      <c r="AU6" s="51" t="str">
        <f t="shared" si="4"/>
        <v/>
      </c>
      <c r="AV6" s="53" t="str">
        <f t="shared" si="10"/>
        <v/>
      </c>
      <c r="AW6" s="51" t="str">
        <f t="shared" si="11"/>
        <v/>
      </c>
      <c r="AX6" s="54"/>
      <c r="AY6" s="12"/>
      <c r="AZ6" s="52"/>
      <c r="BA6" s="55" t="str">
        <f t="shared" si="12"/>
        <v/>
      </c>
      <c r="BB6" s="11"/>
      <c r="BC6" s="51" t="str">
        <f t="shared" si="13"/>
        <v/>
      </c>
      <c r="BD6" s="51">
        <f t="shared" si="14"/>
        <v>0</v>
      </c>
    </row>
    <row r="7" spans="1:56" ht="100" hidden="1" customHeight="1" x14ac:dyDescent="0.35">
      <c r="A7" s="39">
        <v>7</v>
      </c>
      <c r="B7" s="38"/>
      <c r="C7" s="38"/>
      <c r="D7" s="38"/>
      <c r="E7" s="38"/>
      <c r="F7" s="38"/>
      <c r="G7" s="38"/>
      <c r="H7" s="38"/>
      <c r="I7" s="38"/>
      <c r="J7" s="38"/>
      <c r="K7" s="41"/>
      <c r="L7" s="38"/>
      <c r="M7" s="38"/>
      <c r="N7" s="38"/>
      <c r="O7" s="38"/>
      <c r="P7" s="38"/>
      <c r="Q7" s="38"/>
      <c r="R7" s="43"/>
      <c r="S7" s="44"/>
      <c r="T7" s="45" t="str">
        <f t="shared" si="5"/>
        <v/>
      </c>
      <c r="U7" s="57"/>
      <c r="V7" s="12"/>
      <c r="W7" s="38"/>
      <c r="X7" s="47"/>
      <c r="Y7" s="47"/>
      <c r="Z7" s="47"/>
      <c r="AA7" s="44"/>
      <c r="AB7" s="11"/>
      <c r="AC7" s="49" t="str">
        <f t="shared" si="6"/>
        <v/>
      </c>
      <c r="AD7" s="50" t="str">
        <f t="shared" si="7"/>
        <v/>
      </c>
      <c r="AE7" s="38"/>
      <c r="AF7" s="51" t="str">
        <f t="shared" si="8"/>
        <v/>
      </c>
      <c r="AG7" s="38"/>
      <c r="AH7" s="52"/>
      <c r="AI7" s="51">
        <f t="shared" si="15"/>
        <v>0</v>
      </c>
      <c r="AJ7" s="51" t="str">
        <f t="shared" si="0"/>
        <v/>
      </c>
      <c r="AK7" s="52"/>
      <c r="AL7" s="51">
        <f t="shared" si="1"/>
        <v>0</v>
      </c>
      <c r="AM7" s="52"/>
      <c r="AN7" s="51">
        <f t="shared" si="2"/>
        <v>0</v>
      </c>
      <c r="AO7" s="52"/>
      <c r="AP7" s="51">
        <f t="shared" si="16"/>
        <v>0</v>
      </c>
      <c r="AQ7" s="38"/>
      <c r="AR7" s="52"/>
      <c r="AS7" s="51">
        <f t="shared" si="3"/>
        <v>0</v>
      </c>
      <c r="AT7" s="51">
        <f t="shared" si="9"/>
        <v>0</v>
      </c>
      <c r="AU7" s="51" t="str">
        <f t="shared" si="4"/>
        <v/>
      </c>
      <c r="AV7" s="53" t="str">
        <f t="shared" si="10"/>
        <v/>
      </c>
      <c r="AW7" s="51" t="str">
        <f t="shared" si="11"/>
        <v/>
      </c>
      <c r="AX7" s="54"/>
      <c r="AY7" s="12"/>
      <c r="AZ7" s="52"/>
      <c r="BA7" s="55" t="str">
        <f t="shared" si="12"/>
        <v/>
      </c>
      <c r="BB7" s="11"/>
      <c r="BC7" s="51" t="str">
        <f t="shared" si="13"/>
        <v/>
      </c>
      <c r="BD7" s="51">
        <f t="shared" si="14"/>
        <v>0</v>
      </c>
    </row>
    <row r="8" spans="1:56" ht="99.75" hidden="1" customHeight="1" x14ac:dyDescent="0.35">
      <c r="A8" s="39">
        <v>8</v>
      </c>
      <c r="B8" s="38"/>
      <c r="C8" s="38"/>
      <c r="D8" s="38"/>
      <c r="E8" s="38"/>
      <c r="F8" s="38"/>
      <c r="G8" s="38"/>
      <c r="H8" s="38"/>
      <c r="I8" s="38"/>
      <c r="J8" s="38"/>
      <c r="K8" s="41"/>
      <c r="L8" s="38"/>
      <c r="M8" s="38"/>
      <c r="N8" s="38"/>
      <c r="O8" s="38"/>
      <c r="P8" s="38"/>
      <c r="Q8" s="38"/>
      <c r="R8" s="43"/>
      <c r="S8" s="44"/>
      <c r="T8" s="45" t="str">
        <f t="shared" si="5"/>
        <v/>
      </c>
      <c r="U8" s="57"/>
      <c r="V8" s="12"/>
      <c r="W8" s="38"/>
      <c r="X8" s="47"/>
      <c r="Y8" s="47"/>
      <c r="Z8" s="47"/>
      <c r="AA8" s="44"/>
      <c r="AB8" s="11"/>
      <c r="AC8" s="49" t="str">
        <f t="shared" si="6"/>
        <v/>
      </c>
      <c r="AD8" s="50" t="str">
        <f t="shared" si="7"/>
        <v/>
      </c>
      <c r="AE8" s="38"/>
      <c r="AF8" s="51" t="str">
        <f t="shared" si="8"/>
        <v/>
      </c>
      <c r="AG8" s="38"/>
      <c r="AH8" s="52"/>
      <c r="AI8" s="51">
        <f t="shared" si="15"/>
        <v>0</v>
      </c>
      <c r="AJ8" s="51" t="str">
        <f t="shared" si="0"/>
        <v/>
      </c>
      <c r="AK8" s="52"/>
      <c r="AL8" s="51">
        <f t="shared" si="1"/>
        <v>0</v>
      </c>
      <c r="AM8" s="52"/>
      <c r="AN8" s="51">
        <f t="shared" si="2"/>
        <v>0</v>
      </c>
      <c r="AO8" s="52"/>
      <c r="AP8" s="51">
        <f t="shared" si="16"/>
        <v>0</v>
      </c>
      <c r="AQ8" s="38"/>
      <c r="AR8" s="52"/>
      <c r="AS8" s="51">
        <f t="shared" si="3"/>
        <v>0</v>
      </c>
      <c r="AT8" s="51">
        <f t="shared" si="9"/>
        <v>0</v>
      </c>
      <c r="AU8" s="51" t="str">
        <f t="shared" si="4"/>
        <v/>
      </c>
      <c r="AV8" s="53" t="str">
        <f t="shared" si="10"/>
        <v/>
      </c>
      <c r="AW8" s="51" t="str">
        <f t="shared" si="11"/>
        <v/>
      </c>
      <c r="AX8" s="54"/>
      <c r="AY8" s="12"/>
      <c r="AZ8" s="52"/>
      <c r="BA8" s="55" t="str">
        <f t="shared" si="12"/>
        <v/>
      </c>
      <c r="BB8" s="11"/>
      <c r="BC8" s="51" t="str">
        <f t="shared" si="13"/>
        <v/>
      </c>
      <c r="BD8" s="51">
        <f t="shared" si="14"/>
        <v>0</v>
      </c>
    </row>
    <row r="9" spans="1:56" ht="99.75" hidden="1" customHeight="1" x14ac:dyDescent="0.35">
      <c r="A9" s="39">
        <v>9</v>
      </c>
      <c r="B9" s="38"/>
      <c r="C9" s="38"/>
      <c r="D9" s="38"/>
      <c r="E9" s="38"/>
      <c r="F9" s="38"/>
      <c r="G9" s="38"/>
      <c r="H9" s="38"/>
      <c r="I9" s="38"/>
      <c r="J9" s="38"/>
      <c r="K9" s="41"/>
      <c r="L9" s="38"/>
      <c r="M9" s="38"/>
      <c r="N9" s="38"/>
      <c r="O9" s="38"/>
      <c r="P9" s="38"/>
      <c r="Q9" s="38"/>
      <c r="R9" s="43"/>
      <c r="S9" s="44"/>
      <c r="T9" s="45" t="str">
        <f t="shared" si="5"/>
        <v/>
      </c>
      <c r="U9" s="57"/>
      <c r="V9" s="12"/>
      <c r="W9" s="38"/>
      <c r="X9" s="47"/>
      <c r="Y9" s="47"/>
      <c r="Z9" s="47"/>
      <c r="AA9" s="44"/>
      <c r="AB9" s="11"/>
      <c r="AC9" s="49" t="str">
        <f t="shared" si="6"/>
        <v/>
      </c>
      <c r="AD9" s="50" t="str">
        <f t="shared" si="7"/>
        <v/>
      </c>
      <c r="AE9" s="38"/>
      <c r="AF9" s="51" t="str">
        <f t="shared" si="8"/>
        <v/>
      </c>
      <c r="AG9" s="38"/>
      <c r="AH9" s="52"/>
      <c r="AI9" s="51">
        <f t="shared" si="15"/>
        <v>0</v>
      </c>
      <c r="AJ9" s="51" t="str">
        <f t="shared" si="0"/>
        <v/>
      </c>
      <c r="AK9" s="52"/>
      <c r="AL9" s="51">
        <f t="shared" si="1"/>
        <v>0</v>
      </c>
      <c r="AM9" s="52"/>
      <c r="AN9" s="51">
        <f t="shared" si="2"/>
        <v>0</v>
      </c>
      <c r="AO9" s="52"/>
      <c r="AP9" s="51">
        <f t="shared" si="16"/>
        <v>0</v>
      </c>
      <c r="AQ9" s="38"/>
      <c r="AR9" s="52"/>
      <c r="AS9" s="51">
        <f t="shared" si="3"/>
        <v>0</v>
      </c>
      <c r="AT9" s="51">
        <f t="shared" si="9"/>
        <v>0</v>
      </c>
      <c r="AU9" s="51" t="str">
        <f t="shared" si="4"/>
        <v/>
      </c>
      <c r="AV9" s="53" t="str">
        <f t="shared" si="10"/>
        <v/>
      </c>
      <c r="AW9" s="51" t="str">
        <f t="shared" si="11"/>
        <v/>
      </c>
      <c r="AX9" s="54"/>
      <c r="AY9" s="12"/>
      <c r="AZ9" s="52"/>
      <c r="BA9" s="55" t="str">
        <f t="shared" si="12"/>
        <v/>
      </c>
      <c r="BB9" s="11"/>
      <c r="BC9" s="51" t="str">
        <f t="shared" si="13"/>
        <v/>
      </c>
      <c r="BD9" s="51">
        <f t="shared" si="14"/>
        <v>0</v>
      </c>
    </row>
    <row r="10" spans="1:56" ht="57" customHeight="1" x14ac:dyDescent="0.35">
      <c r="A10" s="39">
        <v>10</v>
      </c>
      <c r="B10" s="59"/>
      <c r="C10" s="40" t="s">
        <v>79</v>
      </c>
      <c r="D10" s="38"/>
      <c r="E10" s="38"/>
      <c r="F10" s="38" t="s">
        <v>57</v>
      </c>
      <c r="G10" s="40" t="s">
        <v>80</v>
      </c>
      <c r="H10" s="40" t="s">
        <v>59</v>
      </c>
      <c r="I10" s="38" t="s">
        <v>60</v>
      </c>
      <c r="J10" s="40" t="s">
        <v>81</v>
      </c>
      <c r="K10" s="41" t="s">
        <v>62</v>
      </c>
      <c r="L10" s="38" t="s">
        <v>82</v>
      </c>
      <c r="M10" s="40" t="s">
        <v>83</v>
      </c>
      <c r="N10" s="38"/>
      <c r="O10" s="42" t="s">
        <v>84</v>
      </c>
      <c r="P10" s="38"/>
      <c r="Q10" s="38" t="s">
        <v>66</v>
      </c>
      <c r="R10" s="43">
        <f>'[5]10.29 Miya cost-printed '!H13</f>
        <v>66</v>
      </c>
      <c r="S10" s="44">
        <v>8.1</v>
      </c>
      <c r="T10" s="45">
        <f t="shared" si="5"/>
        <v>8.1481481481481488</v>
      </c>
      <c r="U10" s="57">
        <v>8.15</v>
      </c>
      <c r="V10" s="12"/>
      <c r="W10" s="38" t="s">
        <v>67</v>
      </c>
      <c r="X10" s="47">
        <v>44</v>
      </c>
      <c r="Y10" s="47">
        <v>41</v>
      </c>
      <c r="Z10" s="47">
        <v>25</v>
      </c>
      <c r="AA10" s="44">
        <v>5.3</v>
      </c>
      <c r="AB10" s="11">
        <v>2</v>
      </c>
      <c r="AC10" s="49">
        <f t="shared" si="6"/>
        <v>4.5100000000000001E-2</v>
      </c>
      <c r="AD10" s="50">
        <f t="shared" si="7"/>
        <v>2882.4833702882484</v>
      </c>
      <c r="AE10" s="38">
        <v>2250</v>
      </c>
      <c r="AF10" s="51">
        <f t="shared" si="8"/>
        <v>0.78057692307692306</v>
      </c>
      <c r="AG10" s="40" t="s">
        <v>68</v>
      </c>
      <c r="AH10" s="52">
        <v>0.42799999999999999</v>
      </c>
      <c r="AI10" s="51">
        <f t="shared" si="15"/>
        <v>3.4882</v>
      </c>
      <c r="AJ10" s="51">
        <f t="shared" si="0"/>
        <v>12.418776923076923</v>
      </c>
      <c r="AK10" s="52">
        <v>0</v>
      </c>
      <c r="AL10" s="51">
        <f t="shared" si="1"/>
        <v>0</v>
      </c>
      <c r="AM10" s="52">
        <v>0</v>
      </c>
      <c r="AN10" s="51">
        <f t="shared" si="2"/>
        <v>0</v>
      </c>
      <c r="AO10" s="52">
        <v>0</v>
      </c>
      <c r="AP10" s="51">
        <f t="shared" si="16"/>
        <v>0</v>
      </c>
      <c r="AQ10" s="52">
        <v>0</v>
      </c>
      <c r="AR10" s="52">
        <v>0</v>
      </c>
      <c r="AS10" s="51">
        <f t="shared" si="3"/>
        <v>0</v>
      </c>
      <c r="AT10" s="51">
        <f t="shared" si="9"/>
        <v>0</v>
      </c>
      <c r="AU10" s="51">
        <f t="shared" si="4"/>
        <v>12.418776923076923</v>
      </c>
      <c r="AV10" s="53">
        <f t="shared" si="10"/>
        <v>0.17263311638394918</v>
      </c>
      <c r="AW10" s="51">
        <f t="shared" si="11"/>
        <v>15.009994999999998</v>
      </c>
      <c r="AX10" s="54">
        <v>15.01</v>
      </c>
      <c r="AY10" s="12">
        <v>29.99</v>
      </c>
      <c r="AZ10" s="52">
        <v>0.4995</v>
      </c>
      <c r="BA10" s="55">
        <f t="shared" si="12"/>
        <v>0.49949983327775921</v>
      </c>
      <c r="BB10" s="56">
        <v>710</v>
      </c>
      <c r="BC10" s="51">
        <f t="shared" si="13"/>
        <v>8817.3316153846154</v>
      </c>
      <c r="BD10" s="51">
        <f t="shared" si="14"/>
        <v>10657.1</v>
      </c>
    </row>
    <row r="11" spans="1:56" ht="57" customHeight="1" x14ac:dyDescent="0.35">
      <c r="A11" s="39">
        <v>11</v>
      </c>
      <c r="B11" s="60"/>
      <c r="C11" s="40" t="s">
        <v>79</v>
      </c>
      <c r="D11" s="38"/>
      <c r="E11" s="38"/>
      <c r="F11" s="38" t="s">
        <v>57</v>
      </c>
      <c r="G11" s="40" t="s">
        <v>80</v>
      </c>
      <c r="H11" s="40" t="s">
        <v>59</v>
      </c>
      <c r="I11" s="38" t="s">
        <v>60</v>
      </c>
      <c r="J11" s="40" t="s">
        <v>81</v>
      </c>
      <c r="K11" s="41" t="s">
        <v>62</v>
      </c>
      <c r="L11" s="38" t="s">
        <v>85</v>
      </c>
      <c r="M11" s="40" t="s">
        <v>83</v>
      </c>
      <c r="N11" s="38"/>
      <c r="O11" s="42" t="s">
        <v>86</v>
      </c>
      <c r="P11" s="38"/>
      <c r="Q11" s="38" t="s">
        <v>66</v>
      </c>
      <c r="R11" s="43">
        <f>'[5]10.29 Miya cost-printed '!H14</f>
        <v>76.099999999999994</v>
      </c>
      <c r="S11" s="44">
        <v>8.1</v>
      </c>
      <c r="T11" s="45">
        <f t="shared" si="5"/>
        <v>9.3950617283950617</v>
      </c>
      <c r="U11" s="57">
        <v>9.4</v>
      </c>
      <c r="V11" s="12"/>
      <c r="W11" s="38" t="s">
        <v>67</v>
      </c>
      <c r="X11" s="47">
        <v>44</v>
      </c>
      <c r="Y11" s="47">
        <v>41</v>
      </c>
      <c r="Z11" s="47">
        <v>28</v>
      </c>
      <c r="AA11" s="44">
        <v>6.2</v>
      </c>
      <c r="AB11" s="11">
        <v>2</v>
      </c>
      <c r="AC11" s="49">
        <f t="shared" si="6"/>
        <v>5.0512000000000001E-2</v>
      </c>
      <c r="AD11" s="50">
        <f t="shared" si="7"/>
        <v>2573.6458663287931</v>
      </c>
      <c r="AE11" s="38">
        <v>2250</v>
      </c>
      <c r="AF11" s="51">
        <f t="shared" si="8"/>
        <v>0.8742461538461539</v>
      </c>
      <c r="AG11" s="40" t="s">
        <v>68</v>
      </c>
      <c r="AH11" s="52">
        <v>0.42799999999999999</v>
      </c>
      <c r="AI11" s="51">
        <f t="shared" si="15"/>
        <v>4.0232000000000001</v>
      </c>
      <c r="AJ11" s="51">
        <f t="shared" si="0"/>
        <v>14.297446153846153</v>
      </c>
      <c r="AK11" s="52">
        <v>0</v>
      </c>
      <c r="AL11" s="51">
        <f t="shared" si="1"/>
        <v>0</v>
      </c>
      <c r="AM11" s="52">
        <v>0</v>
      </c>
      <c r="AN11" s="51">
        <f t="shared" si="2"/>
        <v>0</v>
      </c>
      <c r="AO11" s="52">
        <v>0</v>
      </c>
      <c r="AP11" s="51">
        <f t="shared" si="16"/>
        <v>0</v>
      </c>
      <c r="AQ11" s="52">
        <v>0</v>
      </c>
      <c r="AR11" s="52">
        <v>0</v>
      </c>
      <c r="AS11" s="51">
        <f t="shared" si="3"/>
        <v>0</v>
      </c>
      <c r="AT11" s="51">
        <f t="shared" si="9"/>
        <v>0</v>
      </c>
      <c r="AU11" s="51">
        <f t="shared" si="4"/>
        <v>14.297446153846153</v>
      </c>
      <c r="AV11" s="53">
        <f t="shared" si="10"/>
        <v>0.17972196478220581</v>
      </c>
      <c r="AW11" s="51">
        <f t="shared" si="11"/>
        <v>17.428519000000001</v>
      </c>
      <c r="AX11" s="54">
        <v>17.43</v>
      </c>
      <c r="AY11" s="12">
        <v>34.99</v>
      </c>
      <c r="AZ11" s="52">
        <v>0.50190000000000001</v>
      </c>
      <c r="BA11" s="55">
        <f t="shared" si="12"/>
        <v>0.50185767362103462</v>
      </c>
      <c r="BB11" s="56">
        <v>710</v>
      </c>
      <c r="BC11" s="51">
        <f t="shared" si="13"/>
        <v>10151.186769230768</v>
      </c>
      <c r="BD11" s="51">
        <f t="shared" si="14"/>
        <v>12375.3</v>
      </c>
    </row>
    <row r="12" spans="1:56" ht="57" customHeight="1" x14ac:dyDescent="0.35">
      <c r="A12" s="39">
        <v>12</v>
      </c>
      <c r="B12" s="59"/>
      <c r="C12" s="40" t="s">
        <v>87</v>
      </c>
      <c r="D12" s="38"/>
      <c r="E12" s="38"/>
      <c r="F12" s="38" t="s">
        <v>57</v>
      </c>
      <c r="G12" s="40" t="s">
        <v>88</v>
      </c>
      <c r="H12" s="40" t="s">
        <v>59</v>
      </c>
      <c r="I12" s="38" t="s">
        <v>60</v>
      </c>
      <c r="J12" s="40" t="s">
        <v>89</v>
      </c>
      <c r="K12" s="41" t="s">
        <v>62</v>
      </c>
      <c r="L12" s="38" t="s">
        <v>90</v>
      </c>
      <c r="M12" s="40" t="s">
        <v>91</v>
      </c>
      <c r="N12" s="38"/>
      <c r="O12" s="42" t="s">
        <v>92</v>
      </c>
      <c r="P12" s="38"/>
      <c r="Q12" s="38" t="s">
        <v>66</v>
      </c>
      <c r="R12" s="43">
        <f>'[5]10.29 Miya cost-printed '!H16</f>
        <v>61.2</v>
      </c>
      <c r="S12" s="44">
        <v>8.1</v>
      </c>
      <c r="T12" s="45">
        <f t="shared" si="5"/>
        <v>7.5555555555555562</v>
      </c>
      <c r="U12" s="57">
        <v>7.56</v>
      </c>
      <c r="V12" s="12"/>
      <c r="W12" s="38" t="s">
        <v>67</v>
      </c>
      <c r="X12" s="47">
        <v>44</v>
      </c>
      <c r="Y12" s="47">
        <v>41</v>
      </c>
      <c r="Z12" s="47">
        <v>25</v>
      </c>
      <c r="AA12" s="44">
        <v>5.3</v>
      </c>
      <c r="AB12" s="11">
        <v>2</v>
      </c>
      <c r="AC12" s="49">
        <f t="shared" si="6"/>
        <v>4.5100000000000001E-2</v>
      </c>
      <c r="AD12" s="50">
        <f t="shared" si="7"/>
        <v>2882.4833702882484</v>
      </c>
      <c r="AE12" s="38">
        <v>2250</v>
      </c>
      <c r="AF12" s="51">
        <f t="shared" si="8"/>
        <v>0.78057692307692306</v>
      </c>
      <c r="AG12" s="40" t="s">
        <v>68</v>
      </c>
      <c r="AH12" s="52">
        <v>0.42799999999999999</v>
      </c>
      <c r="AI12" s="51">
        <f t="shared" si="15"/>
        <v>3.2356799999999999</v>
      </c>
      <c r="AJ12" s="51">
        <f t="shared" si="0"/>
        <v>11.576256923076922</v>
      </c>
      <c r="AK12" s="52">
        <v>0</v>
      </c>
      <c r="AL12" s="51">
        <f t="shared" si="1"/>
        <v>0</v>
      </c>
      <c r="AM12" s="52">
        <v>0</v>
      </c>
      <c r="AN12" s="51">
        <f t="shared" si="2"/>
        <v>0</v>
      </c>
      <c r="AO12" s="52">
        <v>0</v>
      </c>
      <c r="AP12" s="51">
        <f t="shared" si="16"/>
        <v>0</v>
      </c>
      <c r="AQ12" s="52">
        <v>0</v>
      </c>
      <c r="AR12" s="52">
        <v>0</v>
      </c>
      <c r="AS12" s="51">
        <f t="shared" si="3"/>
        <v>0</v>
      </c>
      <c r="AT12" s="51">
        <f t="shared" si="9"/>
        <v>0</v>
      </c>
      <c r="AU12" s="51">
        <f t="shared" si="4"/>
        <v>11.576256923076922</v>
      </c>
      <c r="AV12" s="53">
        <f t="shared" si="10"/>
        <v>0.20710569020021077</v>
      </c>
      <c r="AW12" s="51">
        <f t="shared" si="11"/>
        <v>14.599131999999999</v>
      </c>
      <c r="AX12" s="54">
        <v>14.6</v>
      </c>
      <c r="AY12" s="12">
        <v>29.99</v>
      </c>
      <c r="AZ12" s="52">
        <v>0.51319999999999999</v>
      </c>
      <c r="BA12" s="55">
        <f t="shared" si="12"/>
        <v>0.51317105701900634</v>
      </c>
      <c r="BB12" s="56">
        <v>710</v>
      </c>
      <c r="BC12" s="51">
        <f t="shared" si="13"/>
        <v>8219.1424153846147</v>
      </c>
      <c r="BD12" s="51">
        <f t="shared" si="14"/>
        <v>10366</v>
      </c>
    </row>
    <row r="13" spans="1:56" ht="57" customHeight="1" x14ac:dyDescent="0.35">
      <c r="A13" s="39">
        <v>13</v>
      </c>
      <c r="B13" s="60"/>
      <c r="C13" s="40" t="s">
        <v>87</v>
      </c>
      <c r="D13" s="38"/>
      <c r="E13" s="38"/>
      <c r="F13" s="38" t="s">
        <v>57</v>
      </c>
      <c r="G13" s="40" t="s">
        <v>88</v>
      </c>
      <c r="H13" s="40" t="s">
        <v>59</v>
      </c>
      <c r="I13" s="38" t="s">
        <v>60</v>
      </c>
      <c r="J13" s="40" t="s">
        <v>89</v>
      </c>
      <c r="K13" s="41" t="s">
        <v>62</v>
      </c>
      <c r="L13" s="40" t="s">
        <v>93</v>
      </c>
      <c r="M13" s="40" t="s">
        <v>91</v>
      </c>
      <c r="N13" s="38"/>
      <c r="O13" s="42" t="s">
        <v>94</v>
      </c>
      <c r="P13" s="38"/>
      <c r="Q13" s="38" t="s">
        <v>66</v>
      </c>
      <c r="R13" s="43">
        <f>'[5]10.29 Miya cost-printed '!H17</f>
        <v>70.5</v>
      </c>
      <c r="S13" s="44">
        <v>8.1</v>
      </c>
      <c r="T13" s="45">
        <f t="shared" si="5"/>
        <v>8.7037037037037042</v>
      </c>
      <c r="U13" s="57">
        <v>8.6999999999999993</v>
      </c>
      <c r="V13" s="12"/>
      <c r="W13" s="38" t="s">
        <v>67</v>
      </c>
      <c r="X13" s="47">
        <v>44</v>
      </c>
      <c r="Y13" s="47">
        <v>41</v>
      </c>
      <c r="Z13" s="47">
        <v>28</v>
      </c>
      <c r="AA13" s="44">
        <v>6.2</v>
      </c>
      <c r="AB13" s="11">
        <v>2</v>
      </c>
      <c r="AC13" s="49">
        <f t="shared" si="6"/>
        <v>5.0512000000000001E-2</v>
      </c>
      <c r="AD13" s="50">
        <f t="shared" si="7"/>
        <v>2573.6458663287931</v>
      </c>
      <c r="AE13" s="38">
        <v>2250</v>
      </c>
      <c r="AF13" s="51">
        <f t="shared" si="8"/>
        <v>0.8742461538461539</v>
      </c>
      <c r="AG13" s="40" t="s">
        <v>68</v>
      </c>
      <c r="AH13" s="52">
        <v>0.42799999999999999</v>
      </c>
      <c r="AI13" s="51">
        <f t="shared" si="15"/>
        <v>3.7235999999999998</v>
      </c>
      <c r="AJ13" s="51">
        <f t="shared" si="0"/>
        <v>13.297846153846153</v>
      </c>
      <c r="AK13" s="52">
        <v>0</v>
      </c>
      <c r="AL13" s="51">
        <f t="shared" si="1"/>
        <v>0</v>
      </c>
      <c r="AM13" s="52">
        <v>0</v>
      </c>
      <c r="AN13" s="51">
        <f t="shared" si="2"/>
        <v>0</v>
      </c>
      <c r="AO13" s="52">
        <v>0</v>
      </c>
      <c r="AP13" s="51">
        <f t="shared" si="16"/>
        <v>0</v>
      </c>
      <c r="AQ13" s="52">
        <v>0</v>
      </c>
      <c r="AR13" s="52">
        <v>0</v>
      </c>
      <c r="AS13" s="51">
        <f t="shared" si="3"/>
        <v>0</v>
      </c>
      <c r="AT13" s="51">
        <f t="shared" si="9"/>
        <v>0</v>
      </c>
      <c r="AU13" s="51">
        <f t="shared" si="4"/>
        <v>13.297846153846153</v>
      </c>
      <c r="AV13" s="53">
        <f t="shared" si="10"/>
        <v>0.22325664989216398</v>
      </c>
      <c r="AW13" s="51">
        <f t="shared" si="11"/>
        <v>17.120607</v>
      </c>
      <c r="AX13" s="54">
        <v>17.12</v>
      </c>
      <c r="AY13" s="12">
        <v>34.99</v>
      </c>
      <c r="AZ13" s="52">
        <v>0.51070000000000004</v>
      </c>
      <c r="BA13" s="55">
        <f t="shared" si="12"/>
        <v>0.51071734781366107</v>
      </c>
      <c r="BB13" s="56">
        <v>710</v>
      </c>
      <c r="BC13" s="51">
        <f t="shared" si="13"/>
        <v>9441.4707692307693</v>
      </c>
      <c r="BD13" s="51">
        <f t="shared" si="14"/>
        <v>12155.2</v>
      </c>
    </row>
    <row r="14" spans="1:56" ht="100" customHeight="1" x14ac:dyDescent="0.35">
      <c r="A14" s="39">
        <v>15</v>
      </c>
      <c r="B14" s="38"/>
      <c r="C14" s="40" t="s">
        <v>56</v>
      </c>
      <c r="D14" s="38"/>
      <c r="E14" s="38"/>
      <c r="F14" s="38" t="s">
        <v>57</v>
      </c>
      <c r="G14" s="40" t="s">
        <v>58</v>
      </c>
      <c r="H14" s="40" t="s">
        <v>59</v>
      </c>
      <c r="I14" s="38" t="s">
        <v>60</v>
      </c>
      <c r="J14" s="40" t="s">
        <v>61</v>
      </c>
      <c r="K14" s="41" t="s">
        <v>62</v>
      </c>
      <c r="L14" s="38" t="s">
        <v>95</v>
      </c>
      <c r="M14" s="40" t="s">
        <v>64</v>
      </c>
      <c r="N14" s="38"/>
      <c r="O14" s="42" t="s">
        <v>96</v>
      </c>
      <c r="P14" s="38"/>
      <c r="Q14" s="38" t="s">
        <v>66</v>
      </c>
      <c r="R14" s="43">
        <f>'[5]10.29 Miya cost-printed '!H5</f>
        <v>47.3</v>
      </c>
      <c r="S14" s="44">
        <v>8.1</v>
      </c>
      <c r="T14" s="45">
        <f t="shared" si="5"/>
        <v>5.8395061728395063</v>
      </c>
      <c r="U14" s="57">
        <v>5.84</v>
      </c>
      <c r="V14" s="12"/>
      <c r="W14" s="38" t="s">
        <v>67</v>
      </c>
      <c r="X14" s="47">
        <v>44</v>
      </c>
      <c r="Y14" s="47">
        <v>41</v>
      </c>
      <c r="Z14" s="47">
        <v>23</v>
      </c>
      <c r="AA14" s="44">
        <v>5</v>
      </c>
      <c r="AB14" s="11">
        <v>2</v>
      </c>
      <c r="AC14" s="49">
        <f t="shared" si="6"/>
        <v>4.1492000000000001E-2</v>
      </c>
      <c r="AD14" s="50">
        <f t="shared" si="7"/>
        <v>3133.1340981394001</v>
      </c>
      <c r="AE14" s="38">
        <v>2250</v>
      </c>
      <c r="AF14" s="51">
        <f t="shared" si="8"/>
        <v>0.71813076923076935</v>
      </c>
      <c r="AG14" s="40" t="s">
        <v>68</v>
      </c>
      <c r="AH14" s="52">
        <v>0.42799999999999999</v>
      </c>
      <c r="AI14" s="51">
        <f t="shared" si="15"/>
        <v>2.49952</v>
      </c>
      <c r="AJ14" s="51">
        <f t="shared" si="0"/>
        <v>9.0576507692307686</v>
      </c>
      <c r="AK14" s="52">
        <v>0</v>
      </c>
      <c r="AL14" s="51">
        <f t="shared" si="1"/>
        <v>0</v>
      </c>
      <c r="AM14" s="52">
        <v>0</v>
      </c>
      <c r="AN14" s="51">
        <f t="shared" si="2"/>
        <v>0</v>
      </c>
      <c r="AO14" s="52">
        <v>0</v>
      </c>
      <c r="AP14" s="51">
        <f t="shared" si="16"/>
        <v>0</v>
      </c>
      <c r="AQ14" s="52">
        <v>0</v>
      </c>
      <c r="AR14" s="52">
        <v>0</v>
      </c>
      <c r="AS14" s="51">
        <f t="shared" si="3"/>
        <v>0</v>
      </c>
      <c r="AT14" s="51">
        <f t="shared" si="9"/>
        <v>0</v>
      </c>
      <c r="AU14" s="51">
        <f t="shared" si="4"/>
        <v>9.0576507692307686</v>
      </c>
      <c r="AV14" s="53">
        <f t="shared" si="10"/>
        <v>0.18692542466510159</v>
      </c>
      <c r="AW14" s="51">
        <f t="shared" si="11"/>
        <v>11.140541999999998</v>
      </c>
      <c r="AX14" s="54">
        <v>11.14</v>
      </c>
      <c r="AY14" s="12">
        <v>24.99</v>
      </c>
      <c r="AZ14" s="52">
        <v>0.55420000000000003</v>
      </c>
      <c r="BA14" s="55">
        <f t="shared" si="12"/>
        <v>0.55422168867547017</v>
      </c>
      <c r="BB14" s="56">
        <v>810</v>
      </c>
      <c r="BC14" s="51">
        <f t="shared" si="13"/>
        <v>7336.6971230769223</v>
      </c>
      <c r="BD14" s="51">
        <f t="shared" si="14"/>
        <v>9023.4</v>
      </c>
    </row>
    <row r="15" spans="1:56" ht="100" customHeight="1" x14ac:dyDescent="0.35">
      <c r="A15" s="39">
        <v>16</v>
      </c>
      <c r="B15" s="38"/>
      <c r="C15" s="40" t="s">
        <v>71</v>
      </c>
      <c r="D15" s="38"/>
      <c r="E15" s="38"/>
      <c r="F15" s="38" t="s">
        <v>57</v>
      </c>
      <c r="G15" s="40" t="s">
        <v>72</v>
      </c>
      <c r="H15" s="40" t="s">
        <v>59</v>
      </c>
      <c r="I15" s="38" t="s">
        <v>60</v>
      </c>
      <c r="J15" s="40" t="s">
        <v>73</v>
      </c>
      <c r="K15" s="41" t="s">
        <v>62</v>
      </c>
      <c r="L15" s="38" t="s">
        <v>97</v>
      </c>
      <c r="M15" s="40" t="s">
        <v>75</v>
      </c>
      <c r="N15" s="38"/>
      <c r="O15" s="42" t="s">
        <v>98</v>
      </c>
      <c r="P15" s="38"/>
      <c r="Q15" s="38" t="s">
        <v>66</v>
      </c>
      <c r="R15" s="43">
        <f>'[5]10.29 Miya cost-printed '!H8</f>
        <v>47.5</v>
      </c>
      <c r="S15" s="44">
        <v>8.1</v>
      </c>
      <c r="T15" s="45">
        <f t="shared" si="5"/>
        <v>5.8641975308641978</v>
      </c>
      <c r="U15" s="57">
        <v>5.86</v>
      </c>
      <c r="V15" s="12"/>
      <c r="W15" s="38" t="s">
        <v>67</v>
      </c>
      <c r="X15" s="47">
        <v>44</v>
      </c>
      <c r="Y15" s="47">
        <v>41</v>
      </c>
      <c r="Z15" s="47">
        <v>23</v>
      </c>
      <c r="AA15" s="44">
        <v>5</v>
      </c>
      <c r="AB15" s="11">
        <v>2</v>
      </c>
      <c r="AC15" s="49">
        <f t="shared" si="6"/>
        <v>4.1492000000000001E-2</v>
      </c>
      <c r="AD15" s="50">
        <f t="shared" si="7"/>
        <v>3133.1340981394001</v>
      </c>
      <c r="AE15" s="38">
        <v>2250</v>
      </c>
      <c r="AF15" s="51">
        <f t="shared" si="8"/>
        <v>0.71813076923076935</v>
      </c>
      <c r="AG15" s="40" t="s">
        <v>68</v>
      </c>
      <c r="AH15" s="52">
        <v>0.42799999999999999</v>
      </c>
      <c r="AI15" s="51">
        <f t="shared" si="15"/>
        <v>2.5080800000000001</v>
      </c>
      <c r="AJ15" s="51">
        <f t="shared" si="0"/>
        <v>9.0862107692307692</v>
      </c>
      <c r="AK15" s="52">
        <v>0</v>
      </c>
      <c r="AL15" s="51">
        <f t="shared" si="1"/>
        <v>0</v>
      </c>
      <c r="AM15" s="52">
        <v>0</v>
      </c>
      <c r="AN15" s="51">
        <f t="shared" si="2"/>
        <v>0</v>
      </c>
      <c r="AO15" s="52">
        <v>0</v>
      </c>
      <c r="AP15" s="51">
        <f t="shared" si="16"/>
        <v>0</v>
      </c>
      <c r="AQ15" s="52">
        <v>0</v>
      </c>
      <c r="AR15" s="52">
        <v>0</v>
      </c>
      <c r="AS15" s="51">
        <f t="shared" si="3"/>
        <v>0</v>
      </c>
      <c r="AT15" s="51">
        <f t="shared" si="9"/>
        <v>0</v>
      </c>
      <c r="AU15" s="51">
        <f t="shared" si="4"/>
        <v>9.0862107692307692</v>
      </c>
      <c r="AV15" s="53">
        <f t="shared" si="10"/>
        <v>0.19874684574684573</v>
      </c>
      <c r="AW15" s="51">
        <f t="shared" si="11"/>
        <v>11.340461999999999</v>
      </c>
      <c r="AX15" s="54">
        <v>11.34</v>
      </c>
      <c r="AY15" s="12">
        <v>24.99</v>
      </c>
      <c r="AZ15" s="52">
        <v>0.54620000000000002</v>
      </c>
      <c r="BA15" s="55">
        <f t="shared" si="12"/>
        <v>0.54621848739495793</v>
      </c>
      <c r="BB15" s="56">
        <v>810</v>
      </c>
      <c r="BC15" s="51">
        <f t="shared" si="13"/>
        <v>7359.8307230769233</v>
      </c>
      <c r="BD15" s="51">
        <f t="shared" si="14"/>
        <v>9185.4</v>
      </c>
    </row>
    <row r="16" spans="1:56" ht="100" customHeight="1" x14ac:dyDescent="0.35">
      <c r="A16" s="39">
        <v>17</v>
      </c>
      <c r="B16" s="38"/>
      <c r="C16" s="40" t="s">
        <v>79</v>
      </c>
      <c r="D16" s="38"/>
      <c r="E16" s="38"/>
      <c r="F16" s="38" t="s">
        <v>57</v>
      </c>
      <c r="G16" s="40" t="s">
        <v>80</v>
      </c>
      <c r="H16" s="40" t="s">
        <v>59</v>
      </c>
      <c r="I16" s="38" t="s">
        <v>60</v>
      </c>
      <c r="J16" s="40" t="s">
        <v>81</v>
      </c>
      <c r="K16" s="41" t="s">
        <v>62</v>
      </c>
      <c r="L16" s="38" t="s">
        <v>99</v>
      </c>
      <c r="M16" s="40" t="s">
        <v>83</v>
      </c>
      <c r="N16" s="38"/>
      <c r="O16" s="42" t="s">
        <v>100</v>
      </c>
      <c r="P16" s="38"/>
      <c r="Q16" s="38" t="s">
        <v>66</v>
      </c>
      <c r="R16" s="43">
        <f>'[5]10.29 Miya cost-printed '!H12</f>
        <v>50.5</v>
      </c>
      <c r="S16" s="44">
        <v>8.1</v>
      </c>
      <c r="T16" s="45">
        <f t="shared" si="5"/>
        <v>6.2345679012345681</v>
      </c>
      <c r="U16" s="57">
        <v>6.23</v>
      </c>
      <c r="V16" s="12"/>
      <c r="W16" s="38" t="s">
        <v>67</v>
      </c>
      <c r="X16" s="47">
        <v>44</v>
      </c>
      <c r="Y16" s="47">
        <v>41</v>
      </c>
      <c r="Z16" s="47">
        <v>23</v>
      </c>
      <c r="AA16" s="44">
        <v>5</v>
      </c>
      <c r="AB16" s="11">
        <v>2</v>
      </c>
      <c r="AC16" s="49">
        <f t="shared" si="6"/>
        <v>4.1492000000000001E-2</v>
      </c>
      <c r="AD16" s="50">
        <f t="shared" si="7"/>
        <v>3133.1340981394001</v>
      </c>
      <c r="AE16" s="38">
        <v>2250</v>
      </c>
      <c r="AF16" s="51">
        <f t="shared" si="8"/>
        <v>0.71813076923076935</v>
      </c>
      <c r="AG16" s="40" t="s">
        <v>68</v>
      </c>
      <c r="AH16" s="52">
        <v>0.42799999999999999</v>
      </c>
      <c r="AI16" s="51">
        <f t="shared" si="15"/>
        <v>2.6664400000000001</v>
      </c>
      <c r="AJ16" s="51">
        <f t="shared" si="0"/>
        <v>9.6145707692307703</v>
      </c>
      <c r="AK16" s="52">
        <v>0</v>
      </c>
      <c r="AL16" s="51">
        <f t="shared" si="1"/>
        <v>0</v>
      </c>
      <c r="AM16" s="52">
        <v>0</v>
      </c>
      <c r="AN16" s="51">
        <f t="shared" si="2"/>
        <v>0</v>
      </c>
      <c r="AO16" s="52">
        <v>0</v>
      </c>
      <c r="AP16" s="51">
        <f t="shared" si="16"/>
        <v>0</v>
      </c>
      <c r="AQ16" s="52">
        <v>0</v>
      </c>
      <c r="AR16" s="52">
        <v>0</v>
      </c>
      <c r="AS16" s="51">
        <f t="shared" si="3"/>
        <v>0</v>
      </c>
      <c r="AT16" s="51">
        <f t="shared" si="9"/>
        <v>0</v>
      </c>
      <c r="AU16" s="51">
        <f t="shared" si="4"/>
        <v>9.6145707692307703</v>
      </c>
      <c r="AV16" s="53">
        <f t="shared" si="10"/>
        <v>0.21192042875157616</v>
      </c>
      <c r="AW16" s="51">
        <f t="shared" si="11"/>
        <v>12.200117999999998</v>
      </c>
      <c r="AX16" s="54">
        <v>12.2</v>
      </c>
      <c r="AY16" s="12">
        <v>24.99</v>
      </c>
      <c r="AZ16" s="52">
        <v>0.51180000000000003</v>
      </c>
      <c r="BA16" s="55">
        <f t="shared" si="12"/>
        <v>0.51180472188875548</v>
      </c>
      <c r="BB16" s="56">
        <v>810</v>
      </c>
      <c r="BC16" s="51">
        <f t="shared" si="13"/>
        <v>7787.802323076924</v>
      </c>
      <c r="BD16" s="51">
        <f t="shared" si="14"/>
        <v>9882</v>
      </c>
    </row>
    <row r="17" spans="1:56" ht="100" customHeight="1" x14ac:dyDescent="0.35">
      <c r="A17" s="39">
        <v>18</v>
      </c>
      <c r="B17" s="38"/>
      <c r="C17" s="40" t="s">
        <v>87</v>
      </c>
      <c r="D17" s="38"/>
      <c r="E17" s="38"/>
      <c r="F17" s="38" t="s">
        <v>57</v>
      </c>
      <c r="G17" s="38" t="s">
        <v>101</v>
      </c>
      <c r="H17" s="40" t="s">
        <v>59</v>
      </c>
      <c r="I17" s="38" t="s">
        <v>60</v>
      </c>
      <c r="J17" s="40" t="s">
        <v>89</v>
      </c>
      <c r="K17" s="41" t="s">
        <v>62</v>
      </c>
      <c r="L17" s="38" t="s">
        <v>97</v>
      </c>
      <c r="M17" s="40" t="s">
        <v>91</v>
      </c>
      <c r="N17" s="38"/>
      <c r="O17" s="42" t="s">
        <v>102</v>
      </c>
      <c r="P17" s="38"/>
      <c r="Q17" s="38" t="s">
        <v>66</v>
      </c>
      <c r="R17" s="43">
        <f>'[5]10.29 Miya cost-printed '!H15</f>
        <v>47.5</v>
      </c>
      <c r="S17" s="44">
        <v>8.1</v>
      </c>
      <c r="T17" s="45">
        <f t="shared" si="5"/>
        <v>5.8641975308641978</v>
      </c>
      <c r="U17" s="57">
        <v>5.86</v>
      </c>
      <c r="V17" s="12"/>
      <c r="W17" s="38" t="s">
        <v>67</v>
      </c>
      <c r="X17" s="47">
        <v>44</v>
      </c>
      <c r="Y17" s="47">
        <v>41</v>
      </c>
      <c r="Z17" s="47">
        <v>23</v>
      </c>
      <c r="AA17" s="44">
        <v>5</v>
      </c>
      <c r="AB17" s="11">
        <v>2</v>
      </c>
      <c r="AC17" s="49">
        <f t="shared" si="6"/>
        <v>4.1492000000000001E-2</v>
      </c>
      <c r="AD17" s="50">
        <f t="shared" si="7"/>
        <v>3133.1340981394001</v>
      </c>
      <c r="AE17" s="38">
        <v>2250</v>
      </c>
      <c r="AF17" s="51">
        <f t="shared" si="8"/>
        <v>0.71813076923076935</v>
      </c>
      <c r="AG17" s="40" t="s">
        <v>68</v>
      </c>
      <c r="AH17" s="52">
        <v>0.42799999999999999</v>
      </c>
      <c r="AI17" s="51">
        <f t="shared" si="15"/>
        <v>2.5080800000000001</v>
      </c>
      <c r="AJ17" s="51">
        <f t="shared" si="0"/>
        <v>9.0862107692307692</v>
      </c>
      <c r="AK17" s="52">
        <v>0</v>
      </c>
      <c r="AL17" s="51">
        <f t="shared" si="1"/>
        <v>0</v>
      </c>
      <c r="AM17" s="52">
        <v>0</v>
      </c>
      <c r="AN17" s="51">
        <f t="shared" si="2"/>
        <v>0</v>
      </c>
      <c r="AO17" s="52">
        <v>0</v>
      </c>
      <c r="AP17" s="51">
        <f t="shared" si="16"/>
        <v>0</v>
      </c>
      <c r="AQ17" s="52">
        <v>0</v>
      </c>
      <c r="AR17" s="52">
        <v>0</v>
      </c>
      <c r="AS17" s="51">
        <f t="shared" si="3"/>
        <v>0</v>
      </c>
      <c r="AT17" s="51">
        <f t="shared" si="9"/>
        <v>0</v>
      </c>
      <c r="AU17" s="51">
        <f t="shared" si="4"/>
        <v>9.0862107692307692</v>
      </c>
      <c r="AV17" s="53">
        <f t="shared" si="10"/>
        <v>0.19874684574684573</v>
      </c>
      <c r="AW17" s="51">
        <f t="shared" si="11"/>
        <v>11.340461999999999</v>
      </c>
      <c r="AX17" s="54">
        <v>11.34</v>
      </c>
      <c r="AY17" s="12">
        <v>24.99</v>
      </c>
      <c r="AZ17" s="52">
        <v>0.54620000000000002</v>
      </c>
      <c r="BA17" s="55">
        <f t="shared" si="12"/>
        <v>0.54621848739495793</v>
      </c>
      <c r="BB17" s="56">
        <v>810</v>
      </c>
      <c r="BC17" s="51">
        <f t="shared" si="13"/>
        <v>7359.8307230769233</v>
      </c>
      <c r="BD17" s="51">
        <f t="shared" si="14"/>
        <v>9185.4</v>
      </c>
    </row>
    <row r="18" spans="1:56" ht="38.25" customHeight="1" x14ac:dyDescent="0.35">
      <c r="A18" s="39">
        <v>20</v>
      </c>
      <c r="B18" s="59"/>
      <c r="C18" s="40" t="s">
        <v>103</v>
      </c>
      <c r="D18" s="38"/>
      <c r="E18" s="38"/>
      <c r="F18" s="38" t="s">
        <v>57</v>
      </c>
      <c r="G18" s="40" t="s">
        <v>104</v>
      </c>
      <c r="H18" s="40" t="s">
        <v>59</v>
      </c>
      <c r="I18" s="38" t="s">
        <v>60</v>
      </c>
      <c r="J18" s="40" t="s">
        <v>61</v>
      </c>
      <c r="K18" s="41" t="s">
        <v>62</v>
      </c>
      <c r="L18" s="38" t="s">
        <v>95</v>
      </c>
      <c r="M18" s="40" t="s">
        <v>83</v>
      </c>
      <c r="N18" s="38"/>
      <c r="O18" s="42" t="s">
        <v>105</v>
      </c>
      <c r="P18" s="38"/>
      <c r="Q18" s="38" t="s">
        <v>66</v>
      </c>
      <c r="R18" s="43">
        <f>'[5]10.29 Miya cost-printed '!H19</f>
        <v>47.3</v>
      </c>
      <c r="S18" s="44">
        <v>8.1</v>
      </c>
      <c r="T18" s="45">
        <f t="shared" si="5"/>
        <v>5.8395061728395063</v>
      </c>
      <c r="U18" s="57">
        <v>5.84</v>
      </c>
      <c r="V18" s="12"/>
      <c r="W18" s="38" t="s">
        <v>67</v>
      </c>
      <c r="X18" s="47">
        <v>44</v>
      </c>
      <c r="Y18" s="47">
        <v>41</v>
      </c>
      <c r="Z18" s="47">
        <v>23</v>
      </c>
      <c r="AA18" s="44">
        <v>5</v>
      </c>
      <c r="AB18" s="11">
        <v>2</v>
      </c>
      <c r="AC18" s="49">
        <f t="shared" si="6"/>
        <v>4.1492000000000001E-2</v>
      </c>
      <c r="AD18" s="50">
        <f t="shared" si="7"/>
        <v>3133.1340981394001</v>
      </c>
      <c r="AE18" s="38">
        <v>2250</v>
      </c>
      <c r="AF18" s="51">
        <f t="shared" si="8"/>
        <v>0.71813076923076935</v>
      </c>
      <c r="AG18" s="40" t="s">
        <v>68</v>
      </c>
      <c r="AH18" s="52">
        <v>0.42799999999999999</v>
      </c>
      <c r="AI18" s="51">
        <f t="shared" si="15"/>
        <v>2.49952</v>
      </c>
      <c r="AJ18" s="51">
        <f t="shared" si="0"/>
        <v>9.0576507692307686</v>
      </c>
      <c r="AK18" s="52">
        <v>0</v>
      </c>
      <c r="AL18" s="51">
        <f t="shared" si="1"/>
        <v>0</v>
      </c>
      <c r="AM18" s="52">
        <v>0</v>
      </c>
      <c r="AN18" s="51">
        <f t="shared" si="2"/>
        <v>0</v>
      </c>
      <c r="AO18" s="52">
        <v>0</v>
      </c>
      <c r="AP18" s="51">
        <f t="shared" si="16"/>
        <v>0</v>
      </c>
      <c r="AQ18" s="52">
        <v>0</v>
      </c>
      <c r="AR18" s="52">
        <v>0</v>
      </c>
      <c r="AS18" s="51">
        <f t="shared" si="3"/>
        <v>0</v>
      </c>
      <c r="AT18" s="51">
        <f t="shared" si="9"/>
        <v>0</v>
      </c>
      <c r="AU18" s="51">
        <f t="shared" si="4"/>
        <v>9.0576507692307686</v>
      </c>
      <c r="AV18" s="53">
        <f t="shared" si="10"/>
        <v>0.18692542466510159</v>
      </c>
      <c r="AW18" s="51">
        <f t="shared" si="11"/>
        <v>11.140541999999998</v>
      </c>
      <c r="AX18" s="54">
        <v>11.14</v>
      </c>
      <c r="AY18" s="12">
        <v>24.99</v>
      </c>
      <c r="AZ18" s="52">
        <v>0.55420000000000003</v>
      </c>
      <c r="BA18" s="55">
        <f t="shared" si="12"/>
        <v>0.55422168867547017</v>
      </c>
      <c r="BB18" s="58">
        <v>260</v>
      </c>
      <c r="BC18" s="51">
        <f t="shared" si="13"/>
        <v>2354.9892</v>
      </c>
      <c r="BD18" s="51">
        <f t="shared" si="14"/>
        <v>2896.4</v>
      </c>
    </row>
    <row r="19" spans="1:56" ht="38.25" customHeight="1" x14ac:dyDescent="0.35">
      <c r="A19" s="39">
        <v>21</v>
      </c>
      <c r="B19" s="61"/>
      <c r="C19" s="40" t="s">
        <v>103</v>
      </c>
      <c r="D19" s="38"/>
      <c r="E19" s="38"/>
      <c r="F19" s="38" t="s">
        <v>57</v>
      </c>
      <c r="G19" s="40" t="s">
        <v>104</v>
      </c>
      <c r="H19" s="40" t="s">
        <v>59</v>
      </c>
      <c r="I19" s="38" t="s">
        <v>60</v>
      </c>
      <c r="J19" s="40" t="s">
        <v>61</v>
      </c>
      <c r="K19" s="41" t="s">
        <v>62</v>
      </c>
      <c r="L19" s="38" t="s">
        <v>63</v>
      </c>
      <c r="M19" s="40" t="s">
        <v>83</v>
      </c>
      <c r="N19" s="38"/>
      <c r="O19" s="42" t="s">
        <v>106</v>
      </c>
      <c r="P19" s="38"/>
      <c r="Q19" s="38" t="s">
        <v>66</v>
      </c>
      <c r="R19" s="43">
        <f>'[5]10.29 Miya cost-printed '!H20</f>
        <v>60.7</v>
      </c>
      <c r="S19" s="44">
        <v>8.1</v>
      </c>
      <c r="T19" s="45">
        <f t="shared" si="5"/>
        <v>7.4938271604938276</v>
      </c>
      <c r="U19" s="57">
        <v>7.49</v>
      </c>
      <c r="V19" s="12"/>
      <c r="W19" s="38" t="s">
        <v>67</v>
      </c>
      <c r="X19" s="47">
        <v>44</v>
      </c>
      <c r="Y19" s="47">
        <v>41</v>
      </c>
      <c r="Z19" s="47">
        <v>25</v>
      </c>
      <c r="AA19" s="44">
        <v>5.3</v>
      </c>
      <c r="AB19" s="11">
        <v>2</v>
      </c>
      <c r="AC19" s="49">
        <f t="shared" si="6"/>
        <v>4.5100000000000001E-2</v>
      </c>
      <c r="AD19" s="50">
        <f t="shared" si="7"/>
        <v>2882.4833702882484</v>
      </c>
      <c r="AE19" s="38">
        <v>2250</v>
      </c>
      <c r="AF19" s="51">
        <f t="shared" si="8"/>
        <v>0.78057692307692306</v>
      </c>
      <c r="AG19" s="40" t="s">
        <v>68</v>
      </c>
      <c r="AH19" s="52">
        <v>0.42799999999999999</v>
      </c>
      <c r="AI19" s="51">
        <f t="shared" si="15"/>
        <v>3.2057199999999999</v>
      </c>
      <c r="AJ19" s="51">
        <f t="shared" si="0"/>
        <v>11.476296923076923</v>
      </c>
      <c r="AK19" s="52">
        <v>0</v>
      </c>
      <c r="AL19" s="51">
        <f t="shared" si="1"/>
        <v>0</v>
      </c>
      <c r="AM19" s="52">
        <v>0</v>
      </c>
      <c r="AN19" s="51">
        <f t="shared" si="2"/>
        <v>0</v>
      </c>
      <c r="AO19" s="52">
        <v>0</v>
      </c>
      <c r="AP19" s="51">
        <f t="shared" si="16"/>
        <v>0</v>
      </c>
      <c r="AQ19" s="52">
        <v>0</v>
      </c>
      <c r="AR19" s="52">
        <v>0</v>
      </c>
      <c r="AS19" s="51">
        <f t="shared" si="3"/>
        <v>0</v>
      </c>
      <c r="AT19" s="51">
        <f t="shared" si="9"/>
        <v>0</v>
      </c>
      <c r="AU19" s="51">
        <f t="shared" si="4"/>
        <v>11.476296923076923</v>
      </c>
      <c r="AV19" s="53">
        <f t="shared" si="10"/>
        <v>0.20469182792259716</v>
      </c>
      <c r="AW19" s="51">
        <f t="shared" si="11"/>
        <v>14.431187999999999</v>
      </c>
      <c r="AX19" s="54">
        <v>14.43</v>
      </c>
      <c r="AY19" s="12">
        <v>29.99</v>
      </c>
      <c r="AZ19" s="52">
        <v>0.51880000000000004</v>
      </c>
      <c r="BA19" s="55">
        <f t="shared" si="12"/>
        <v>0.51883961320440142</v>
      </c>
      <c r="BB19" s="56">
        <v>700</v>
      </c>
      <c r="BC19" s="51">
        <f t="shared" si="13"/>
        <v>8033.4078461538456</v>
      </c>
      <c r="BD19" s="51">
        <f t="shared" si="14"/>
        <v>10101</v>
      </c>
    </row>
    <row r="20" spans="1:56" ht="38.25" customHeight="1" x14ac:dyDescent="0.35">
      <c r="A20" s="39">
        <v>22</v>
      </c>
      <c r="B20" s="60"/>
      <c r="C20" s="40" t="s">
        <v>103</v>
      </c>
      <c r="D20" s="38"/>
      <c r="E20" s="38"/>
      <c r="F20" s="38" t="s">
        <v>57</v>
      </c>
      <c r="G20" s="40" t="s">
        <v>104</v>
      </c>
      <c r="H20" s="40" t="s">
        <v>59</v>
      </c>
      <c r="I20" s="38" t="s">
        <v>60</v>
      </c>
      <c r="J20" s="40" t="s">
        <v>61</v>
      </c>
      <c r="K20" s="41" t="s">
        <v>62</v>
      </c>
      <c r="L20" s="38" t="s">
        <v>69</v>
      </c>
      <c r="M20" s="40" t="s">
        <v>83</v>
      </c>
      <c r="N20" s="38"/>
      <c r="O20" s="42" t="s">
        <v>107</v>
      </c>
      <c r="P20" s="38"/>
      <c r="Q20" s="38" t="s">
        <v>66</v>
      </c>
      <c r="R20" s="43">
        <f>'[5]10.29 Miya cost-printed '!H21</f>
        <v>69.7</v>
      </c>
      <c r="S20" s="44">
        <v>8.1</v>
      </c>
      <c r="T20" s="45">
        <f t="shared" si="5"/>
        <v>8.6049382716049383</v>
      </c>
      <c r="U20" s="57">
        <v>8.6</v>
      </c>
      <c r="V20" s="12"/>
      <c r="W20" s="38" t="s">
        <v>67</v>
      </c>
      <c r="X20" s="47">
        <v>44</v>
      </c>
      <c r="Y20" s="47">
        <v>41</v>
      </c>
      <c r="Z20" s="47">
        <v>28</v>
      </c>
      <c r="AA20" s="44">
        <v>6.2</v>
      </c>
      <c r="AB20" s="11">
        <v>2</v>
      </c>
      <c r="AC20" s="49">
        <f t="shared" si="6"/>
        <v>5.0512000000000001E-2</v>
      </c>
      <c r="AD20" s="50">
        <f t="shared" si="7"/>
        <v>2573.6458663287931</v>
      </c>
      <c r="AE20" s="38">
        <v>2250</v>
      </c>
      <c r="AF20" s="51">
        <f t="shared" si="8"/>
        <v>0.8742461538461539</v>
      </c>
      <c r="AG20" s="40" t="s">
        <v>68</v>
      </c>
      <c r="AH20" s="52">
        <v>0.42799999999999999</v>
      </c>
      <c r="AI20" s="51">
        <f t="shared" si="15"/>
        <v>3.6807999999999996</v>
      </c>
      <c r="AJ20" s="51">
        <f t="shared" si="0"/>
        <v>13.155046153846152</v>
      </c>
      <c r="AK20" s="52">
        <v>0</v>
      </c>
      <c r="AL20" s="51">
        <f t="shared" si="1"/>
        <v>0</v>
      </c>
      <c r="AM20" s="52">
        <v>0</v>
      </c>
      <c r="AN20" s="51">
        <f t="shared" si="2"/>
        <v>0</v>
      </c>
      <c r="AO20" s="52">
        <v>0</v>
      </c>
      <c r="AP20" s="51">
        <f t="shared" si="16"/>
        <v>0</v>
      </c>
      <c r="AQ20" s="52">
        <v>0</v>
      </c>
      <c r="AR20" s="52">
        <v>0</v>
      </c>
      <c r="AS20" s="51">
        <f t="shared" si="3"/>
        <v>0</v>
      </c>
      <c r="AT20" s="51">
        <f t="shared" si="9"/>
        <v>0</v>
      </c>
      <c r="AU20" s="51">
        <f t="shared" si="4"/>
        <v>13.155046153846152</v>
      </c>
      <c r="AV20" s="53">
        <f t="shared" si="10"/>
        <v>0.21509271158435853</v>
      </c>
      <c r="AW20" s="51">
        <f t="shared" si="11"/>
        <v>16.760210000000001</v>
      </c>
      <c r="AX20" s="54">
        <v>16.760000000000002</v>
      </c>
      <c r="AY20" s="12">
        <v>34.99</v>
      </c>
      <c r="AZ20" s="52">
        <v>0.52100000000000002</v>
      </c>
      <c r="BA20" s="55">
        <f t="shared" si="12"/>
        <v>0.52100600171477562</v>
      </c>
      <c r="BB20" s="56">
        <v>500</v>
      </c>
      <c r="BC20" s="51">
        <f t="shared" si="13"/>
        <v>6577.5230769230766</v>
      </c>
      <c r="BD20" s="51">
        <f t="shared" si="14"/>
        <v>8380</v>
      </c>
    </row>
    <row r="21" spans="1:56" ht="39" customHeight="1" x14ac:dyDescent="0.35">
      <c r="A21" s="39">
        <v>23</v>
      </c>
      <c r="B21" s="59"/>
      <c r="C21" s="40" t="s">
        <v>108</v>
      </c>
      <c r="D21" s="38"/>
      <c r="E21" s="38"/>
      <c r="F21" s="38" t="s">
        <v>57</v>
      </c>
      <c r="G21" s="40" t="s">
        <v>109</v>
      </c>
      <c r="H21" s="40" t="s">
        <v>59</v>
      </c>
      <c r="I21" s="38" t="s">
        <v>60</v>
      </c>
      <c r="J21" s="40" t="s">
        <v>110</v>
      </c>
      <c r="K21" s="41" t="s">
        <v>62</v>
      </c>
      <c r="L21" s="38" t="s">
        <v>97</v>
      </c>
      <c r="M21" s="40" t="s">
        <v>64</v>
      </c>
      <c r="N21" s="38"/>
      <c r="O21" s="42" t="s">
        <v>111</v>
      </c>
      <c r="P21" s="38"/>
      <c r="Q21" s="38" t="s">
        <v>66</v>
      </c>
      <c r="R21" s="43">
        <f>'[5]10.29 Miya cost-printed '!H22</f>
        <v>47.5</v>
      </c>
      <c r="S21" s="44">
        <v>8.1</v>
      </c>
      <c r="T21" s="45">
        <f t="shared" si="5"/>
        <v>5.8641975308641978</v>
      </c>
      <c r="U21" s="57">
        <v>5.86</v>
      </c>
      <c r="V21" s="12"/>
      <c r="W21" s="38" t="s">
        <v>67</v>
      </c>
      <c r="X21" s="47">
        <v>44</v>
      </c>
      <c r="Y21" s="47">
        <v>41</v>
      </c>
      <c r="Z21" s="47">
        <v>23</v>
      </c>
      <c r="AA21" s="44">
        <v>5</v>
      </c>
      <c r="AB21" s="11">
        <v>2</v>
      </c>
      <c r="AC21" s="49">
        <f t="shared" si="6"/>
        <v>4.1492000000000001E-2</v>
      </c>
      <c r="AD21" s="50">
        <f t="shared" si="7"/>
        <v>3133.1340981394001</v>
      </c>
      <c r="AE21" s="38">
        <v>2250</v>
      </c>
      <c r="AF21" s="51">
        <f t="shared" si="8"/>
        <v>0.71813076923076935</v>
      </c>
      <c r="AG21" s="40" t="s">
        <v>68</v>
      </c>
      <c r="AH21" s="52">
        <v>0.42799999999999999</v>
      </c>
      <c r="AI21" s="51">
        <f t="shared" si="15"/>
        <v>2.5080800000000001</v>
      </c>
      <c r="AJ21" s="51">
        <f t="shared" si="0"/>
        <v>9.0862107692307692</v>
      </c>
      <c r="AK21" s="52">
        <v>0</v>
      </c>
      <c r="AL21" s="51">
        <f t="shared" si="1"/>
        <v>0</v>
      </c>
      <c r="AM21" s="52">
        <v>0</v>
      </c>
      <c r="AN21" s="51">
        <f t="shared" si="2"/>
        <v>0</v>
      </c>
      <c r="AO21" s="52">
        <v>0</v>
      </c>
      <c r="AP21" s="51">
        <f t="shared" si="16"/>
        <v>0</v>
      </c>
      <c r="AQ21" s="52">
        <v>0</v>
      </c>
      <c r="AR21" s="52">
        <v>0</v>
      </c>
      <c r="AS21" s="51">
        <f t="shared" si="3"/>
        <v>0</v>
      </c>
      <c r="AT21" s="51">
        <f t="shared" si="9"/>
        <v>0</v>
      </c>
      <c r="AU21" s="51">
        <f t="shared" si="4"/>
        <v>9.0862107692307692</v>
      </c>
      <c r="AV21" s="53">
        <f t="shared" si="10"/>
        <v>0.19874684574684573</v>
      </c>
      <c r="AW21" s="51">
        <f t="shared" si="11"/>
        <v>11.340461999999999</v>
      </c>
      <c r="AX21" s="54">
        <v>11.34</v>
      </c>
      <c r="AY21" s="12">
        <v>24.99</v>
      </c>
      <c r="AZ21" s="52">
        <v>0.54620000000000002</v>
      </c>
      <c r="BA21" s="55">
        <f t="shared" si="12"/>
        <v>0.54621848739495793</v>
      </c>
      <c r="BB21" s="58">
        <v>260</v>
      </c>
      <c r="BC21" s="51">
        <f t="shared" si="13"/>
        <v>2362.4148</v>
      </c>
      <c r="BD21" s="51">
        <f t="shared" si="14"/>
        <v>2948.4</v>
      </c>
    </row>
    <row r="22" spans="1:56" ht="39" customHeight="1" x14ac:dyDescent="0.35">
      <c r="A22" s="39">
        <v>24</v>
      </c>
      <c r="B22" s="61"/>
      <c r="C22" s="40" t="s">
        <v>108</v>
      </c>
      <c r="D22" s="38"/>
      <c r="E22" s="38"/>
      <c r="F22" s="38" t="s">
        <v>57</v>
      </c>
      <c r="G22" s="40" t="s">
        <v>109</v>
      </c>
      <c r="H22" s="40" t="s">
        <v>59</v>
      </c>
      <c r="I22" s="38" t="s">
        <v>60</v>
      </c>
      <c r="J22" s="40" t="s">
        <v>110</v>
      </c>
      <c r="K22" s="41" t="s">
        <v>62</v>
      </c>
      <c r="L22" s="38" t="s">
        <v>112</v>
      </c>
      <c r="M22" s="40" t="s">
        <v>64</v>
      </c>
      <c r="N22" s="38"/>
      <c r="O22" s="42" t="s">
        <v>113</v>
      </c>
      <c r="P22" s="38"/>
      <c r="Q22" s="38" t="s">
        <v>66</v>
      </c>
      <c r="R22" s="43">
        <f>'[5]10.29 Miya cost-printed '!H23</f>
        <v>61.2</v>
      </c>
      <c r="S22" s="44">
        <v>8.1</v>
      </c>
      <c r="T22" s="45">
        <f t="shared" si="5"/>
        <v>7.5555555555555562</v>
      </c>
      <c r="U22" s="57">
        <v>7.56</v>
      </c>
      <c r="V22" s="12"/>
      <c r="W22" s="38" t="s">
        <v>67</v>
      </c>
      <c r="X22" s="47">
        <v>44</v>
      </c>
      <c r="Y22" s="47">
        <v>41</v>
      </c>
      <c r="Z22" s="47">
        <v>25</v>
      </c>
      <c r="AA22" s="44">
        <v>5.3</v>
      </c>
      <c r="AB22" s="11">
        <v>2</v>
      </c>
      <c r="AC22" s="49">
        <f t="shared" si="6"/>
        <v>4.5100000000000001E-2</v>
      </c>
      <c r="AD22" s="50">
        <f t="shared" si="7"/>
        <v>2882.4833702882484</v>
      </c>
      <c r="AE22" s="38">
        <v>2250</v>
      </c>
      <c r="AF22" s="51">
        <f t="shared" si="8"/>
        <v>0.78057692307692306</v>
      </c>
      <c r="AG22" s="40" t="s">
        <v>68</v>
      </c>
      <c r="AH22" s="52">
        <v>0.42799999999999999</v>
      </c>
      <c r="AI22" s="51">
        <f t="shared" si="15"/>
        <v>3.2356799999999999</v>
      </c>
      <c r="AJ22" s="51">
        <f t="shared" si="0"/>
        <v>11.576256923076922</v>
      </c>
      <c r="AK22" s="52">
        <v>0</v>
      </c>
      <c r="AL22" s="51">
        <f t="shared" si="1"/>
        <v>0</v>
      </c>
      <c r="AM22" s="52">
        <v>0</v>
      </c>
      <c r="AN22" s="51">
        <f t="shared" si="2"/>
        <v>0</v>
      </c>
      <c r="AO22" s="52">
        <v>0</v>
      </c>
      <c r="AP22" s="51">
        <f t="shared" si="16"/>
        <v>0</v>
      </c>
      <c r="AQ22" s="52">
        <v>0</v>
      </c>
      <c r="AR22" s="52">
        <v>0</v>
      </c>
      <c r="AS22" s="51">
        <f t="shared" si="3"/>
        <v>0</v>
      </c>
      <c r="AT22" s="51">
        <f t="shared" si="9"/>
        <v>0</v>
      </c>
      <c r="AU22" s="51">
        <f t="shared" si="4"/>
        <v>11.576256923076922</v>
      </c>
      <c r="AV22" s="53">
        <f t="shared" si="10"/>
        <v>0.20710569020021077</v>
      </c>
      <c r="AW22" s="51">
        <f t="shared" si="11"/>
        <v>14.599131999999999</v>
      </c>
      <c r="AX22" s="54">
        <v>14.6</v>
      </c>
      <c r="AY22" s="12">
        <v>29.99</v>
      </c>
      <c r="AZ22" s="52">
        <v>0.51319999999999999</v>
      </c>
      <c r="BA22" s="55">
        <f t="shared" si="12"/>
        <v>0.51317105701900634</v>
      </c>
      <c r="BB22" s="56">
        <v>700</v>
      </c>
      <c r="BC22" s="51">
        <f t="shared" si="13"/>
        <v>8103.3798461538454</v>
      </c>
      <c r="BD22" s="51">
        <f t="shared" si="14"/>
        <v>10220</v>
      </c>
    </row>
    <row r="23" spans="1:56" ht="39" customHeight="1" x14ac:dyDescent="0.35">
      <c r="A23" s="39">
        <v>25</v>
      </c>
      <c r="B23" s="60"/>
      <c r="C23" s="40" t="s">
        <v>108</v>
      </c>
      <c r="D23" s="38"/>
      <c r="E23" s="38"/>
      <c r="F23" s="38" t="s">
        <v>57</v>
      </c>
      <c r="G23" s="40" t="s">
        <v>109</v>
      </c>
      <c r="H23" s="40" t="s">
        <v>59</v>
      </c>
      <c r="I23" s="38" t="s">
        <v>60</v>
      </c>
      <c r="J23" s="40" t="s">
        <v>110</v>
      </c>
      <c r="K23" s="41" t="s">
        <v>62</v>
      </c>
      <c r="L23" s="38" t="s">
        <v>77</v>
      </c>
      <c r="M23" s="40" t="s">
        <v>64</v>
      </c>
      <c r="N23" s="38"/>
      <c r="O23" s="42" t="s">
        <v>114</v>
      </c>
      <c r="P23" s="38"/>
      <c r="Q23" s="38" t="s">
        <v>66</v>
      </c>
      <c r="R23" s="43">
        <f>'[5]10.29 Miya cost-printed '!H24</f>
        <v>70.5</v>
      </c>
      <c r="S23" s="44">
        <v>8.1</v>
      </c>
      <c r="T23" s="45">
        <f t="shared" si="5"/>
        <v>8.7037037037037042</v>
      </c>
      <c r="U23" s="57">
        <v>8.6999999999999993</v>
      </c>
      <c r="V23" s="12"/>
      <c r="W23" s="38" t="s">
        <v>67</v>
      </c>
      <c r="X23" s="47">
        <v>44</v>
      </c>
      <c r="Y23" s="47">
        <v>41</v>
      </c>
      <c r="Z23" s="47">
        <v>28</v>
      </c>
      <c r="AA23" s="44">
        <v>6.2</v>
      </c>
      <c r="AB23" s="11">
        <v>2</v>
      </c>
      <c r="AC23" s="49">
        <f t="shared" si="6"/>
        <v>5.0512000000000001E-2</v>
      </c>
      <c r="AD23" s="50">
        <f t="shared" si="7"/>
        <v>2573.6458663287931</v>
      </c>
      <c r="AE23" s="38">
        <v>2250</v>
      </c>
      <c r="AF23" s="51">
        <f t="shared" si="8"/>
        <v>0.8742461538461539</v>
      </c>
      <c r="AG23" s="40" t="s">
        <v>68</v>
      </c>
      <c r="AH23" s="52">
        <v>0.42799999999999999</v>
      </c>
      <c r="AI23" s="51">
        <f t="shared" si="15"/>
        <v>3.7235999999999998</v>
      </c>
      <c r="AJ23" s="51">
        <f t="shared" si="0"/>
        <v>13.297846153846153</v>
      </c>
      <c r="AK23" s="52">
        <v>0</v>
      </c>
      <c r="AL23" s="51">
        <f t="shared" si="1"/>
        <v>0</v>
      </c>
      <c r="AM23" s="52">
        <v>0</v>
      </c>
      <c r="AN23" s="51">
        <f t="shared" si="2"/>
        <v>0</v>
      </c>
      <c r="AO23" s="52">
        <v>0</v>
      </c>
      <c r="AP23" s="51">
        <f t="shared" si="16"/>
        <v>0</v>
      </c>
      <c r="AQ23" s="52">
        <v>0</v>
      </c>
      <c r="AR23" s="52">
        <v>0</v>
      </c>
      <c r="AS23" s="51">
        <f t="shared" si="3"/>
        <v>0</v>
      </c>
      <c r="AT23" s="51">
        <f t="shared" si="9"/>
        <v>0</v>
      </c>
      <c r="AU23" s="51">
        <f t="shared" si="4"/>
        <v>13.297846153846153</v>
      </c>
      <c r="AV23" s="53">
        <f t="shared" si="10"/>
        <v>0.22325664989216398</v>
      </c>
      <c r="AW23" s="51">
        <f t="shared" si="11"/>
        <v>17.120607</v>
      </c>
      <c r="AX23" s="54">
        <v>17.12</v>
      </c>
      <c r="AY23" s="12">
        <v>34.99</v>
      </c>
      <c r="AZ23" s="52">
        <v>0.51070000000000004</v>
      </c>
      <c r="BA23" s="55">
        <f t="shared" si="12"/>
        <v>0.51071734781366107</v>
      </c>
      <c r="BB23" s="56">
        <v>500</v>
      </c>
      <c r="BC23" s="51">
        <f t="shared" si="13"/>
        <v>6648.9230769230771</v>
      </c>
      <c r="BD23" s="51">
        <f t="shared" si="14"/>
        <v>8560</v>
      </c>
    </row>
    <row r="24" spans="1:56" ht="69.75" customHeight="1" x14ac:dyDescent="0.35">
      <c r="A24" s="39">
        <v>27</v>
      </c>
      <c r="B24" s="59"/>
      <c r="C24" s="40" t="s">
        <v>115</v>
      </c>
      <c r="D24" s="38"/>
      <c r="E24" s="38"/>
      <c r="F24" s="38" t="s">
        <v>57</v>
      </c>
      <c r="G24" s="40" t="s">
        <v>116</v>
      </c>
      <c r="H24" s="40" t="s">
        <v>117</v>
      </c>
      <c r="I24" s="40" t="s">
        <v>118</v>
      </c>
      <c r="J24" s="40" t="s">
        <v>119</v>
      </c>
      <c r="K24" s="41" t="s">
        <v>62</v>
      </c>
      <c r="L24" s="38" t="s">
        <v>82</v>
      </c>
      <c r="M24" s="40" t="s">
        <v>120</v>
      </c>
      <c r="N24" s="38"/>
      <c r="O24" s="42" t="s">
        <v>121</v>
      </c>
      <c r="P24" s="38"/>
      <c r="Q24" s="38" t="s">
        <v>66</v>
      </c>
      <c r="R24" s="43">
        <f>'[5]Emb cost '!G18</f>
        <v>76.44</v>
      </c>
      <c r="S24" s="44">
        <v>8.1</v>
      </c>
      <c r="T24" s="45">
        <f t="shared" si="5"/>
        <v>9.4370370370370367</v>
      </c>
      <c r="U24" s="57">
        <v>9.44</v>
      </c>
      <c r="V24" s="12"/>
      <c r="W24" s="38" t="s">
        <v>67</v>
      </c>
      <c r="X24" s="47">
        <v>44</v>
      </c>
      <c r="Y24" s="47">
        <v>41</v>
      </c>
      <c r="Z24" s="47">
        <v>27</v>
      </c>
      <c r="AA24" s="44">
        <v>5.3</v>
      </c>
      <c r="AB24" s="11">
        <v>2</v>
      </c>
      <c r="AC24" s="49">
        <f t="shared" si="6"/>
        <v>4.8708000000000001E-2</v>
      </c>
      <c r="AD24" s="50">
        <f t="shared" si="7"/>
        <v>2668.9660836002299</v>
      </c>
      <c r="AE24" s="38">
        <v>2250</v>
      </c>
      <c r="AF24" s="51">
        <f t="shared" si="8"/>
        <v>0.84302307692307688</v>
      </c>
      <c r="AG24" s="40" t="s">
        <v>68</v>
      </c>
      <c r="AH24" s="52">
        <v>0.42799999999999999</v>
      </c>
      <c r="AI24" s="51">
        <f t="shared" si="15"/>
        <v>4.0403199999999995</v>
      </c>
      <c r="AJ24" s="51">
        <f t="shared" si="0"/>
        <v>14.323343076923075</v>
      </c>
      <c r="AK24" s="52">
        <v>0</v>
      </c>
      <c r="AL24" s="51">
        <f t="shared" si="1"/>
        <v>0</v>
      </c>
      <c r="AM24" s="52">
        <v>0</v>
      </c>
      <c r="AN24" s="51">
        <f t="shared" si="2"/>
        <v>0</v>
      </c>
      <c r="AO24" s="52">
        <v>0</v>
      </c>
      <c r="AP24" s="51">
        <f t="shared" si="16"/>
        <v>0</v>
      </c>
      <c r="AQ24" s="52">
        <v>0</v>
      </c>
      <c r="AR24" s="52">
        <v>0</v>
      </c>
      <c r="AS24" s="51">
        <f t="shared" si="3"/>
        <v>0</v>
      </c>
      <c r="AT24" s="51">
        <f t="shared" si="9"/>
        <v>0</v>
      </c>
      <c r="AU24" s="51">
        <f t="shared" si="4"/>
        <v>14.323343076923075</v>
      </c>
      <c r="AV24" s="53">
        <f t="shared" si="10"/>
        <v>0.1574504072398191</v>
      </c>
      <c r="AW24" s="51">
        <f t="shared" si="11"/>
        <v>17.001640999999999</v>
      </c>
      <c r="AX24" s="54">
        <v>17</v>
      </c>
      <c r="AY24" s="12">
        <v>34.99</v>
      </c>
      <c r="AZ24" s="52">
        <v>0.5141</v>
      </c>
      <c r="BA24" s="55">
        <f t="shared" si="12"/>
        <v>0.51414689911403266</v>
      </c>
      <c r="BB24" s="56">
        <v>780</v>
      </c>
      <c r="BC24" s="51">
        <f t="shared" si="13"/>
        <v>11172.207599999998</v>
      </c>
      <c r="BD24" s="51">
        <f t="shared" si="14"/>
        <v>13260</v>
      </c>
    </row>
    <row r="25" spans="1:56" ht="69.75" customHeight="1" x14ac:dyDescent="0.35">
      <c r="A25" s="39">
        <v>28</v>
      </c>
      <c r="B25" s="60"/>
      <c r="C25" s="40" t="s">
        <v>115</v>
      </c>
      <c r="D25" s="38"/>
      <c r="E25" s="38"/>
      <c r="F25" s="38" t="s">
        <v>57</v>
      </c>
      <c r="G25" s="40" t="s">
        <v>116</v>
      </c>
      <c r="H25" s="40" t="s">
        <v>117</v>
      </c>
      <c r="I25" s="40" t="s">
        <v>118</v>
      </c>
      <c r="J25" s="40" t="s">
        <v>119</v>
      </c>
      <c r="K25" s="41" t="s">
        <v>62</v>
      </c>
      <c r="L25" s="38" t="s">
        <v>85</v>
      </c>
      <c r="M25" s="40" t="s">
        <v>120</v>
      </c>
      <c r="N25" s="38"/>
      <c r="O25" s="42" t="s">
        <v>122</v>
      </c>
      <c r="P25" s="38"/>
      <c r="Q25" s="38" t="s">
        <v>66</v>
      </c>
      <c r="R25" s="43">
        <f>'[5]Emb cost '!G19</f>
        <v>94</v>
      </c>
      <c r="S25" s="44">
        <v>8.1</v>
      </c>
      <c r="T25" s="45">
        <f t="shared" si="5"/>
        <v>11.604938271604938</v>
      </c>
      <c r="U25" s="57">
        <v>11.6</v>
      </c>
      <c r="V25" s="12"/>
      <c r="W25" s="38" t="s">
        <v>67</v>
      </c>
      <c r="X25" s="47">
        <v>44</v>
      </c>
      <c r="Y25" s="47">
        <v>41</v>
      </c>
      <c r="Z25" s="47">
        <v>30</v>
      </c>
      <c r="AA25" s="44">
        <v>6.2</v>
      </c>
      <c r="AB25" s="11">
        <v>2</v>
      </c>
      <c r="AC25" s="49">
        <f t="shared" si="6"/>
        <v>5.4120000000000001E-2</v>
      </c>
      <c r="AD25" s="50">
        <f t="shared" si="7"/>
        <v>2402.0694752402069</v>
      </c>
      <c r="AE25" s="38">
        <v>2250</v>
      </c>
      <c r="AF25" s="51">
        <f t="shared" si="8"/>
        <v>0.93669230769230771</v>
      </c>
      <c r="AG25" s="40" t="s">
        <v>68</v>
      </c>
      <c r="AH25" s="52">
        <v>0.42799999999999999</v>
      </c>
      <c r="AI25" s="51">
        <f t="shared" si="15"/>
        <v>4.9647999999999994</v>
      </c>
      <c r="AJ25" s="51">
        <f t="shared" si="0"/>
        <v>17.501492307692306</v>
      </c>
      <c r="AK25" s="52">
        <v>0</v>
      </c>
      <c r="AL25" s="51">
        <f t="shared" si="1"/>
        <v>0</v>
      </c>
      <c r="AM25" s="52">
        <v>0</v>
      </c>
      <c r="AN25" s="51">
        <f t="shared" si="2"/>
        <v>0</v>
      </c>
      <c r="AO25" s="52">
        <v>0</v>
      </c>
      <c r="AP25" s="51">
        <f t="shared" si="16"/>
        <v>0</v>
      </c>
      <c r="AQ25" s="52">
        <v>0</v>
      </c>
      <c r="AR25" s="52">
        <v>0</v>
      </c>
      <c r="AS25" s="51">
        <f t="shared" si="3"/>
        <v>0</v>
      </c>
      <c r="AT25" s="51">
        <f t="shared" si="9"/>
        <v>0</v>
      </c>
      <c r="AU25" s="51">
        <f t="shared" si="4"/>
        <v>17.501492307692306</v>
      </c>
      <c r="AV25" s="53">
        <f t="shared" si="10"/>
        <v>0.12492538461538469</v>
      </c>
      <c r="AW25" s="51">
        <f t="shared" si="11"/>
        <v>19.998999000000001</v>
      </c>
      <c r="AX25" s="54">
        <v>20</v>
      </c>
      <c r="AY25" s="12">
        <v>39.99</v>
      </c>
      <c r="AZ25" s="52">
        <v>0.49990000000000001</v>
      </c>
      <c r="BA25" s="55">
        <f t="shared" si="12"/>
        <v>0.49987496874218557</v>
      </c>
      <c r="BB25" s="56">
        <v>520</v>
      </c>
      <c r="BC25" s="51">
        <f t="shared" si="13"/>
        <v>9100.7759999999998</v>
      </c>
      <c r="BD25" s="51">
        <f t="shared" si="14"/>
        <v>10400</v>
      </c>
    </row>
    <row r="26" spans="1:56" ht="69.75" customHeight="1" x14ac:dyDescent="0.35">
      <c r="A26" s="39">
        <v>29</v>
      </c>
      <c r="B26" s="59"/>
      <c r="C26" s="40" t="s">
        <v>123</v>
      </c>
      <c r="D26" s="38"/>
      <c r="E26" s="38"/>
      <c r="F26" s="38" t="s">
        <v>57</v>
      </c>
      <c r="G26" s="40" t="s">
        <v>124</v>
      </c>
      <c r="H26" s="40" t="s">
        <v>117</v>
      </c>
      <c r="I26" s="40" t="s">
        <v>118</v>
      </c>
      <c r="J26" s="40" t="s">
        <v>125</v>
      </c>
      <c r="K26" s="41" t="s">
        <v>62</v>
      </c>
      <c r="L26" s="38" t="s">
        <v>126</v>
      </c>
      <c r="M26" s="40" t="s">
        <v>127</v>
      </c>
      <c r="N26" s="38"/>
      <c r="O26" s="42" t="s">
        <v>128</v>
      </c>
      <c r="P26" s="38"/>
      <c r="Q26" s="38" t="s">
        <v>66</v>
      </c>
      <c r="R26" s="43">
        <f>'[5]Emb cost '!G6</f>
        <v>74.5</v>
      </c>
      <c r="S26" s="44">
        <v>8.1</v>
      </c>
      <c r="T26" s="45">
        <f t="shared" si="5"/>
        <v>9.1975308641975317</v>
      </c>
      <c r="U26" s="57">
        <v>9.1999999999999993</v>
      </c>
      <c r="V26" s="12"/>
      <c r="W26" s="38" t="s">
        <v>67</v>
      </c>
      <c r="X26" s="47">
        <v>44</v>
      </c>
      <c r="Y26" s="47">
        <v>41</v>
      </c>
      <c r="Z26" s="47">
        <v>28</v>
      </c>
      <c r="AA26" s="44">
        <v>5.3</v>
      </c>
      <c r="AB26" s="11">
        <v>2</v>
      </c>
      <c r="AC26" s="49">
        <f t="shared" si="6"/>
        <v>5.0512000000000001E-2</v>
      </c>
      <c r="AD26" s="50">
        <f t="shared" si="7"/>
        <v>2573.6458663287931</v>
      </c>
      <c r="AE26" s="38">
        <v>2250</v>
      </c>
      <c r="AF26" s="51">
        <f t="shared" si="8"/>
        <v>0.8742461538461539</v>
      </c>
      <c r="AG26" s="40" t="s">
        <v>68</v>
      </c>
      <c r="AH26" s="52">
        <v>0.42799999999999999</v>
      </c>
      <c r="AI26" s="51">
        <f t="shared" si="15"/>
        <v>3.9375999999999998</v>
      </c>
      <c r="AJ26" s="51">
        <f t="shared" si="0"/>
        <v>14.011846153846154</v>
      </c>
      <c r="AK26" s="52">
        <v>0</v>
      </c>
      <c r="AL26" s="51">
        <f t="shared" si="1"/>
        <v>0</v>
      </c>
      <c r="AM26" s="52">
        <v>0</v>
      </c>
      <c r="AN26" s="51">
        <f t="shared" si="2"/>
        <v>0</v>
      </c>
      <c r="AO26" s="52">
        <v>0</v>
      </c>
      <c r="AP26" s="51">
        <f t="shared" si="16"/>
        <v>0</v>
      </c>
      <c r="AQ26" s="52">
        <v>0</v>
      </c>
      <c r="AR26" s="52">
        <v>0</v>
      </c>
      <c r="AS26" s="51">
        <f t="shared" si="3"/>
        <v>0</v>
      </c>
      <c r="AT26" s="51">
        <f t="shared" si="9"/>
        <v>0</v>
      </c>
      <c r="AU26" s="51">
        <f t="shared" si="4"/>
        <v>14.011846153846154</v>
      </c>
      <c r="AV26" s="53">
        <f t="shared" si="10"/>
        <v>0.17577375565610859</v>
      </c>
      <c r="AW26" s="51">
        <f t="shared" si="11"/>
        <v>17.001640999999999</v>
      </c>
      <c r="AX26" s="54">
        <v>17</v>
      </c>
      <c r="AY26" s="12">
        <v>34.99</v>
      </c>
      <c r="AZ26" s="52">
        <v>0.5141</v>
      </c>
      <c r="BA26" s="55">
        <f t="shared" si="12"/>
        <v>0.51414689911403266</v>
      </c>
      <c r="BB26" s="56">
        <v>780</v>
      </c>
      <c r="BC26" s="51">
        <f t="shared" si="13"/>
        <v>10929.24</v>
      </c>
      <c r="BD26" s="51">
        <f t="shared" si="14"/>
        <v>13260</v>
      </c>
    </row>
    <row r="27" spans="1:56" ht="69.75" customHeight="1" x14ac:dyDescent="0.35">
      <c r="A27" s="39">
        <v>30</v>
      </c>
      <c r="B27" s="60"/>
      <c r="C27" s="40" t="s">
        <v>123</v>
      </c>
      <c r="D27" s="38"/>
      <c r="E27" s="38"/>
      <c r="F27" s="38" t="s">
        <v>57</v>
      </c>
      <c r="G27" s="40" t="s">
        <v>124</v>
      </c>
      <c r="H27" s="40" t="s">
        <v>117</v>
      </c>
      <c r="I27" s="40" t="s">
        <v>118</v>
      </c>
      <c r="J27" s="40" t="s">
        <v>125</v>
      </c>
      <c r="K27" s="41" t="s">
        <v>62</v>
      </c>
      <c r="L27" s="38" t="s">
        <v>129</v>
      </c>
      <c r="M27" s="40" t="s">
        <v>127</v>
      </c>
      <c r="N27" s="38"/>
      <c r="O27" s="42" t="s">
        <v>130</v>
      </c>
      <c r="P27" s="38"/>
      <c r="Q27" s="38" t="s">
        <v>66</v>
      </c>
      <c r="R27" s="43">
        <f>'[5]Emb cost '!G7</f>
        <v>84.6</v>
      </c>
      <c r="S27" s="44">
        <v>8.1</v>
      </c>
      <c r="T27" s="45">
        <f t="shared" si="5"/>
        <v>10.444444444444445</v>
      </c>
      <c r="U27" s="57">
        <v>10.44</v>
      </c>
      <c r="V27" s="12"/>
      <c r="W27" s="38" t="s">
        <v>67</v>
      </c>
      <c r="X27" s="47">
        <v>44</v>
      </c>
      <c r="Y27" s="47">
        <v>41</v>
      </c>
      <c r="Z27" s="47">
        <v>30</v>
      </c>
      <c r="AA27" s="44">
        <v>6.2</v>
      </c>
      <c r="AB27" s="11">
        <v>2</v>
      </c>
      <c r="AC27" s="49">
        <f t="shared" si="6"/>
        <v>5.4120000000000001E-2</v>
      </c>
      <c r="AD27" s="50">
        <f t="shared" si="7"/>
        <v>2402.0694752402069</v>
      </c>
      <c r="AE27" s="38">
        <v>2250</v>
      </c>
      <c r="AF27" s="51">
        <f t="shared" si="8"/>
        <v>0.93669230769230771</v>
      </c>
      <c r="AG27" s="40" t="s">
        <v>68</v>
      </c>
      <c r="AH27" s="52">
        <v>0.42799999999999999</v>
      </c>
      <c r="AI27" s="51">
        <f t="shared" si="15"/>
        <v>4.4683199999999994</v>
      </c>
      <c r="AJ27" s="51">
        <f t="shared" si="0"/>
        <v>15.845012307692308</v>
      </c>
      <c r="AK27" s="52">
        <v>0</v>
      </c>
      <c r="AL27" s="51">
        <f t="shared" si="1"/>
        <v>0</v>
      </c>
      <c r="AM27" s="52">
        <v>0</v>
      </c>
      <c r="AN27" s="51">
        <f t="shared" si="2"/>
        <v>0</v>
      </c>
      <c r="AO27" s="52">
        <v>0</v>
      </c>
      <c r="AP27" s="51">
        <f t="shared" si="16"/>
        <v>0</v>
      </c>
      <c r="AQ27" s="52">
        <v>0</v>
      </c>
      <c r="AR27" s="52">
        <v>0</v>
      </c>
      <c r="AS27" s="51">
        <f t="shared" si="3"/>
        <v>0</v>
      </c>
      <c r="AT27" s="51">
        <f t="shared" si="9"/>
        <v>0</v>
      </c>
      <c r="AU27" s="51">
        <f t="shared" si="4"/>
        <v>15.845012307692308</v>
      </c>
      <c r="AV27" s="53">
        <f t="shared" si="10"/>
        <v>0.20774938461538461</v>
      </c>
      <c r="AW27" s="51">
        <f t="shared" si="11"/>
        <v>19.998999000000001</v>
      </c>
      <c r="AX27" s="54">
        <v>20</v>
      </c>
      <c r="AY27" s="12">
        <v>39.99</v>
      </c>
      <c r="AZ27" s="52">
        <v>0.49990000000000001</v>
      </c>
      <c r="BA27" s="55">
        <f t="shared" si="12"/>
        <v>0.49987496874218557</v>
      </c>
      <c r="BB27" s="56">
        <v>520</v>
      </c>
      <c r="BC27" s="51">
        <f t="shared" si="13"/>
        <v>8239.4063999999998</v>
      </c>
      <c r="BD27" s="51">
        <f t="shared" si="14"/>
        <v>10400</v>
      </c>
    </row>
    <row r="28" spans="1:56" ht="57" customHeight="1" x14ac:dyDescent="0.35">
      <c r="A28" s="39">
        <v>32</v>
      </c>
      <c r="B28" s="59"/>
      <c r="C28" s="40" t="s">
        <v>123</v>
      </c>
      <c r="D28" s="38"/>
      <c r="E28" s="38"/>
      <c r="F28" s="38" t="s">
        <v>57</v>
      </c>
      <c r="G28" s="40" t="s">
        <v>131</v>
      </c>
      <c r="H28" s="40" t="s">
        <v>117</v>
      </c>
      <c r="I28" s="40" t="s">
        <v>118</v>
      </c>
      <c r="J28" s="40" t="s">
        <v>125</v>
      </c>
      <c r="K28" s="41" t="s">
        <v>62</v>
      </c>
      <c r="L28" s="38" t="s">
        <v>126</v>
      </c>
      <c r="M28" s="40" t="s">
        <v>132</v>
      </c>
      <c r="N28" s="38"/>
      <c r="O28" s="42" t="s">
        <v>133</v>
      </c>
      <c r="P28" s="38"/>
      <c r="Q28" s="38" t="s">
        <v>66</v>
      </c>
      <c r="R28" s="43">
        <f>'[5]Emb cost '!G6</f>
        <v>74.5</v>
      </c>
      <c r="S28" s="44">
        <v>8.1</v>
      </c>
      <c r="T28" s="45">
        <f t="shared" si="5"/>
        <v>9.1975308641975317</v>
      </c>
      <c r="U28" s="57">
        <v>9.1999999999999993</v>
      </c>
      <c r="V28" s="12"/>
      <c r="W28" s="38" t="s">
        <v>67</v>
      </c>
      <c r="X28" s="47">
        <v>44</v>
      </c>
      <c r="Y28" s="47">
        <v>41</v>
      </c>
      <c r="Z28" s="47">
        <v>28</v>
      </c>
      <c r="AA28" s="44">
        <v>5.3</v>
      </c>
      <c r="AB28" s="11">
        <v>2</v>
      </c>
      <c r="AC28" s="49">
        <f t="shared" si="6"/>
        <v>5.0512000000000001E-2</v>
      </c>
      <c r="AD28" s="50">
        <f t="shared" si="7"/>
        <v>2573.6458663287931</v>
      </c>
      <c r="AE28" s="38">
        <v>2250</v>
      </c>
      <c r="AF28" s="51">
        <f t="shared" si="8"/>
        <v>0.8742461538461539</v>
      </c>
      <c r="AG28" s="40" t="s">
        <v>68</v>
      </c>
      <c r="AH28" s="52">
        <v>0.42799999999999999</v>
      </c>
      <c r="AI28" s="51">
        <f t="shared" si="15"/>
        <v>3.9375999999999998</v>
      </c>
      <c r="AJ28" s="51">
        <f t="shared" si="0"/>
        <v>14.011846153846154</v>
      </c>
      <c r="AK28" s="52">
        <v>0</v>
      </c>
      <c r="AL28" s="51">
        <f t="shared" si="1"/>
        <v>0</v>
      </c>
      <c r="AM28" s="52">
        <v>0</v>
      </c>
      <c r="AN28" s="51">
        <f t="shared" si="2"/>
        <v>0</v>
      </c>
      <c r="AO28" s="52">
        <v>0</v>
      </c>
      <c r="AP28" s="51">
        <f t="shared" si="16"/>
        <v>0</v>
      </c>
      <c r="AQ28" s="52">
        <v>0</v>
      </c>
      <c r="AR28" s="52">
        <v>0</v>
      </c>
      <c r="AS28" s="51">
        <f t="shared" si="3"/>
        <v>0</v>
      </c>
      <c r="AT28" s="51">
        <f t="shared" si="9"/>
        <v>0</v>
      </c>
      <c r="AU28" s="51">
        <f t="shared" si="4"/>
        <v>14.011846153846154</v>
      </c>
      <c r="AV28" s="53">
        <f t="shared" si="10"/>
        <v>0.17577375565610859</v>
      </c>
      <c r="AW28" s="51">
        <f t="shared" si="11"/>
        <v>17.001640999999999</v>
      </c>
      <c r="AX28" s="54">
        <v>17</v>
      </c>
      <c r="AY28" s="12">
        <v>34.99</v>
      </c>
      <c r="AZ28" s="52">
        <v>0.5141</v>
      </c>
      <c r="BA28" s="55">
        <f t="shared" si="12"/>
        <v>0.51414689911403266</v>
      </c>
      <c r="BB28" s="56">
        <v>780</v>
      </c>
      <c r="BC28" s="51">
        <f t="shared" si="13"/>
        <v>10929.24</v>
      </c>
      <c r="BD28" s="51">
        <f t="shared" si="14"/>
        <v>13260</v>
      </c>
    </row>
    <row r="29" spans="1:56" ht="57" customHeight="1" x14ac:dyDescent="0.35">
      <c r="A29" s="39">
        <v>33</v>
      </c>
      <c r="B29" s="60"/>
      <c r="C29" s="40" t="s">
        <v>123</v>
      </c>
      <c r="D29" s="38"/>
      <c r="E29" s="38"/>
      <c r="F29" s="38" t="s">
        <v>57</v>
      </c>
      <c r="G29" s="40" t="s">
        <v>131</v>
      </c>
      <c r="H29" s="40" t="s">
        <v>117</v>
      </c>
      <c r="I29" s="40" t="s">
        <v>118</v>
      </c>
      <c r="J29" s="40" t="s">
        <v>125</v>
      </c>
      <c r="K29" s="41" t="s">
        <v>62</v>
      </c>
      <c r="L29" s="38" t="s">
        <v>129</v>
      </c>
      <c r="M29" s="40" t="s">
        <v>132</v>
      </c>
      <c r="N29" s="38"/>
      <c r="O29" s="42" t="s">
        <v>134</v>
      </c>
      <c r="P29" s="38"/>
      <c r="Q29" s="38" t="s">
        <v>66</v>
      </c>
      <c r="R29" s="43">
        <f>'[5]Emb cost '!G7</f>
        <v>84.6</v>
      </c>
      <c r="S29" s="44">
        <v>8.1</v>
      </c>
      <c r="T29" s="45">
        <f t="shared" si="5"/>
        <v>10.444444444444445</v>
      </c>
      <c r="U29" s="57">
        <v>10.44</v>
      </c>
      <c r="V29" s="12"/>
      <c r="W29" s="38" t="s">
        <v>67</v>
      </c>
      <c r="X29" s="47">
        <v>44</v>
      </c>
      <c r="Y29" s="47">
        <v>41</v>
      </c>
      <c r="Z29" s="47">
        <v>30</v>
      </c>
      <c r="AA29" s="44">
        <v>6.2</v>
      </c>
      <c r="AB29" s="11">
        <v>2</v>
      </c>
      <c r="AC29" s="49">
        <f t="shared" si="6"/>
        <v>5.4120000000000001E-2</v>
      </c>
      <c r="AD29" s="50">
        <f t="shared" si="7"/>
        <v>2402.0694752402069</v>
      </c>
      <c r="AE29" s="38">
        <v>2250</v>
      </c>
      <c r="AF29" s="51">
        <f t="shared" si="8"/>
        <v>0.93669230769230771</v>
      </c>
      <c r="AG29" s="40" t="s">
        <v>68</v>
      </c>
      <c r="AH29" s="52">
        <v>0.42799999999999999</v>
      </c>
      <c r="AI29" s="51">
        <f t="shared" si="15"/>
        <v>4.4683199999999994</v>
      </c>
      <c r="AJ29" s="51">
        <f t="shared" si="0"/>
        <v>15.845012307692308</v>
      </c>
      <c r="AK29" s="52">
        <v>0</v>
      </c>
      <c r="AL29" s="51">
        <f t="shared" si="1"/>
        <v>0</v>
      </c>
      <c r="AM29" s="52">
        <v>0</v>
      </c>
      <c r="AN29" s="51">
        <f t="shared" si="2"/>
        <v>0</v>
      </c>
      <c r="AO29" s="52">
        <v>0</v>
      </c>
      <c r="AP29" s="51">
        <f t="shared" si="16"/>
        <v>0</v>
      </c>
      <c r="AQ29" s="52">
        <v>0</v>
      </c>
      <c r="AR29" s="52">
        <v>0</v>
      </c>
      <c r="AS29" s="51">
        <f t="shared" si="3"/>
        <v>0</v>
      </c>
      <c r="AT29" s="51">
        <f t="shared" si="9"/>
        <v>0</v>
      </c>
      <c r="AU29" s="51">
        <f t="shared" si="4"/>
        <v>15.845012307692308</v>
      </c>
      <c r="AV29" s="53">
        <f t="shared" si="10"/>
        <v>0.20774938461538461</v>
      </c>
      <c r="AW29" s="51">
        <f t="shared" si="11"/>
        <v>19.998999000000001</v>
      </c>
      <c r="AX29" s="54">
        <v>20</v>
      </c>
      <c r="AY29" s="12">
        <v>39.99</v>
      </c>
      <c r="AZ29" s="52">
        <v>0.49990000000000001</v>
      </c>
      <c r="BA29" s="55">
        <f t="shared" si="12"/>
        <v>0.49987496874218557</v>
      </c>
      <c r="BB29" s="56">
        <v>520</v>
      </c>
      <c r="BC29" s="51">
        <f t="shared" si="13"/>
        <v>8239.4063999999998</v>
      </c>
      <c r="BD29" s="51">
        <f t="shared" si="14"/>
        <v>10400</v>
      </c>
    </row>
    <row r="30" spans="1:56" ht="57" customHeight="1" x14ac:dyDescent="0.35">
      <c r="A30" s="39">
        <v>34</v>
      </c>
      <c r="B30" s="59"/>
      <c r="C30" s="40"/>
      <c r="D30" s="38"/>
      <c r="E30" s="38"/>
      <c r="F30" s="38" t="s">
        <v>57</v>
      </c>
      <c r="G30" s="40" t="s">
        <v>135</v>
      </c>
      <c r="H30" s="40" t="s">
        <v>117</v>
      </c>
      <c r="I30" s="40" t="s">
        <v>118</v>
      </c>
      <c r="J30" s="40" t="s">
        <v>119</v>
      </c>
      <c r="K30" s="41" t="s">
        <v>62</v>
      </c>
      <c r="L30" s="38" t="s">
        <v>82</v>
      </c>
      <c r="M30" s="40" t="s">
        <v>136</v>
      </c>
      <c r="N30" s="38"/>
      <c r="O30" s="42" t="s">
        <v>137</v>
      </c>
      <c r="P30" s="38"/>
      <c r="Q30" s="38" t="s">
        <v>66</v>
      </c>
      <c r="R30" s="43">
        <f>'[5]Emb cost '!G12</f>
        <v>83.15</v>
      </c>
      <c r="S30" s="44">
        <v>8.1</v>
      </c>
      <c r="T30" s="45">
        <f t="shared" si="5"/>
        <v>10.265432098765434</v>
      </c>
      <c r="U30" s="57">
        <v>10.27</v>
      </c>
      <c r="V30" s="12"/>
      <c r="W30" s="38" t="s">
        <v>67</v>
      </c>
      <c r="X30" s="47">
        <v>44</v>
      </c>
      <c r="Y30" s="47">
        <v>41</v>
      </c>
      <c r="Z30" s="47">
        <v>27</v>
      </c>
      <c r="AA30" s="44">
        <v>5.3</v>
      </c>
      <c r="AB30" s="11">
        <v>2</v>
      </c>
      <c r="AC30" s="49">
        <f t="shared" si="6"/>
        <v>4.8708000000000001E-2</v>
      </c>
      <c r="AD30" s="50">
        <f t="shared" si="7"/>
        <v>2668.9660836002299</v>
      </c>
      <c r="AE30" s="38">
        <v>2250</v>
      </c>
      <c r="AF30" s="51">
        <f t="shared" si="8"/>
        <v>0.84302307692307688</v>
      </c>
      <c r="AG30" s="40" t="s">
        <v>68</v>
      </c>
      <c r="AH30" s="52">
        <v>0.42799999999999999</v>
      </c>
      <c r="AI30" s="51">
        <f t="shared" si="15"/>
        <v>4.3955599999999997</v>
      </c>
      <c r="AJ30" s="51">
        <f t="shared" si="0"/>
        <v>15.508583076923076</v>
      </c>
      <c r="AK30" s="52">
        <v>0</v>
      </c>
      <c r="AL30" s="51">
        <f t="shared" si="1"/>
        <v>0</v>
      </c>
      <c r="AM30" s="52">
        <v>0</v>
      </c>
      <c r="AN30" s="51">
        <f t="shared" si="2"/>
        <v>0</v>
      </c>
      <c r="AO30" s="52">
        <v>0</v>
      </c>
      <c r="AP30" s="51">
        <f t="shared" si="16"/>
        <v>0</v>
      </c>
      <c r="AQ30" s="52">
        <v>0</v>
      </c>
      <c r="AR30" s="52">
        <v>0</v>
      </c>
      <c r="AS30" s="51">
        <f t="shared" si="3"/>
        <v>0</v>
      </c>
      <c r="AT30" s="51">
        <f t="shared" si="9"/>
        <v>0</v>
      </c>
      <c r="AU30" s="51">
        <f t="shared" si="4"/>
        <v>15.508583076923076</v>
      </c>
      <c r="AV30" s="53">
        <f t="shared" si="10"/>
        <v>0.11379525274725281</v>
      </c>
      <c r="AW30" s="51">
        <f t="shared" si="11"/>
        <v>17.498498999999999</v>
      </c>
      <c r="AX30" s="54">
        <v>17.5</v>
      </c>
      <c r="AY30" s="12">
        <v>34.99</v>
      </c>
      <c r="AZ30" s="52">
        <v>0.49990000000000001</v>
      </c>
      <c r="BA30" s="55">
        <f t="shared" si="12"/>
        <v>0.49985710202915123</v>
      </c>
      <c r="BB30" s="56">
        <v>780</v>
      </c>
      <c r="BC30" s="51">
        <f t="shared" si="13"/>
        <v>12096.694799999999</v>
      </c>
      <c r="BD30" s="51">
        <f t="shared" si="14"/>
        <v>13650</v>
      </c>
    </row>
    <row r="31" spans="1:56" ht="57" customHeight="1" x14ac:dyDescent="0.35">
      <c r="A31" s="39">
        <v>35</v>
      </c>
      <c r="B31" s="60"/>
      <c r="C31" s="38"/>
      <c r="D31" s="38"/>
      <c r="E31" s="38"/>
      <c r="F31" s="38" t="s">
        <v>57</v>
      </c>
      <c r="G31" s="40" t="s">
        <v>135</v>
      </c>
      <c r="H31" s="40" t="s">
        <v>117</v>
      </c>
      <c r="I31" s="40" t="s">
        <v>118</v>
      </c>
      <c r="J31" s="40" t="s">
        <v>119</v>
      </c>
      <c r="K31" s="41" t="s">
        <v>62</v>
      </c>
      <c r="L31" s="38" t="s">
        <v>85</v>
      </c>
      <c r="M31" s="40" t="s">
        <v>136</v>
      </c>
      <c r="N31" s="38"/>
      <c r="O31" s="42" t="s">
        <v>138</v>
      </c>
      <c r="P31" s="38"/>
      <c r="Q31" s="38" t="s">
        <v>66</v>
      </c>
      <c r="R31" s="43">
        <f>'[5]Emb cost '!G13</f>
        <v>94.74</v>
      </c>
      <c r="S31" s="44">
        <v>8.1</v>
      </c>
      <c r="T31" s="45">
        <f t="shared" si="5"/>
        <v>11.696296296296296</v>
      </c>
      <c r="U31" s="57">
        <v>11.7</v>
      </c>
      <c r="V31" s="12"/>
      <c r="W31" s="38" t="s">
        <v>67</v>
      </c>
      <c r="X31" s="47">
        <v>44</v>
      </c>
      <c r="Y31" s="47">
        <v>41</v>
      </c>
      <c r="Z31" s="47">
        <v>30</v>
      </c>
      <c r="AA31" s="44">
        <v>6.2</v>
      </c>
      <c r="AB31" s="11">
        <v>2</v>
      </c>
      <c r="AC31" s="49">
        <f t="shared" si="6"/>
        <v>5.4120000000000001E-2</v>
      </c>
      <c r="AD31" s="50">
        <f t="shared" si="7"/>
        <v>2402.0694752402069</v>
      </c>
      <c r="AE31" s="38">
        <v>2250</v>
      </c>
      <c r="AF31" s="51">
        <f t="shared" si="8"/>
        <v>0.93669230769230771</v>
      </c>
      <c r="AG31" s="40" t="s">
        <v>68</v>
      </c>
      <c r="AH31" s="52">
        <v>0.42799999999999999</v>
      </c>
      <c r="AI31" s="51">
        <f t="shared" si="15"/>
        <v>5.0075999999999992</v>
      </c>
      <c r="AJ31" s="51">
        <f t="shared" si="0"/>
        <v>17.644292307692307</v>
      </c>
      <c r="AK31" s="52">
        <v>0</v>
      </c>
      <c r="AL31" s="51">
        <f t="shared" si="1"/>
        <v>0</v>
      </c>
      <c r="AM31" s="52">
        <v>0</v>
      </c>
      <c r="AN31" s="51">
        <f t="shared" si="2"/>
        <v>0</v>
      </c>
      <c r="AO31" s="52">
        <v>0</v>
      </c>
      <c r="AP31" s="51">
        <f t="shared" si="16"/>
        <v>0</v>
      </c>
      <c r="AQ31" s="52">
        <v>0</v>
      </c>
      <c r="AR31" s="52">
        <v>0</v>
      </c>
      <c r="AS31" s="51">
        <f t="shared" si="3"/>
        <v>0</v>
      </c>
      <c r="AT31" s="51">
        <f t="shared" si="9"/>
        <v>0</v>
      </c>
      <c r="AU31" s="51">
        <f t="shared" si="4"/>
        <v>17.644292307692307</v>
      </c>
      <c r="AV31" s="53">
        <f t="shared" si="10"/>
        <v>0.13930281425891183</v>
      </c>
      <c r="AW31" s="51">
        <f t="shared" si="11"/>
        <v>20.498873999999997</v>
      </c>
      <c r="AX31" s="54">
        <v>20.5</v>
      </c>
      <c r="AY31" s="12">
        <v>39.99</v>
      </c>
      <c r="AZ31" s="52">
        <v>0.4874</v>
      </c>
      <c r="BA31" s="55">
        <f t="shared" si="12"/>
        <v>0.48737184296074021</v>
      </c>
      <c r="BB31" s="56">
        <v>520</v>
      </c>
      <c r="BC31" s="51">
        <f t="shared" si="13"/>
        <v>9175.0319999999992</v>
      </c>
      <c r="BD31" s="51">
        <f t="shared" si="14"/>
        <v>10660</v>
      </c>
    </row>
    <row r="32" spans="1:56" ht="72.75" customHeight="1" x14ac:dyDescent="0.35">
      <c r="A32" s="39">
        <v>37</v>
      </c>
      <c r="B32" s="38"/>
      <c r="C32" s="40" t="s">
        <v>115</v>
      </c>
      <c r="D32" s="38"/>
      <c r="E32" s="38"/>
      <c r="F32" s="38" t="s">
        <v>57</v>
      </c>
      <c r="G32" s="40" t="s">
        <v>116</v>
      </c>
      <c r="H32" s="40" t="s">
        <v>117</v>
      </c>
      <c r="I32" s="40" t="s">
        <v>118</v>
      </c>
      <c r="J32" s="40" t="s">
        <v>119</v>
      </c>
      <c r="K32" s="41" t="s">
        <v>62</v>
      </c>
      <c r="L32" s="38" t="s">
        <v>99</v>
      </c>
      <c r="M32" s="40" t="s">
        <v>120</v>
      </c>
      <c r="N32" s="38"/>
      <c r="O32" s="42" t="s">
        <v>139</v>
      </c>
      <c r="P32" s="38"/>
      <c r="Q32" s="38" t="s">
        <v>66</v>
      </c>
      <c r="R32" s="43">
        <f>'[5]Emb cost '!G17</f>
        <v>56.84</v>
      </c>
      <c r="S32" s="44">
        <v>8.1</v>
      </c>
      <c r="T32" s="45">
        <f t="shared" si="5"/>
        <v>7.0172839506172844</v>
      </c>
      <c r="U32" s="57">
        <v>7.02</v>
      </c>
      <c r="V32" s="12"/>
      <c r="W32" s="38" t="s">
        <v>67</v>
      </c>
      <c r="X32" s="47">
        <v>44</v>
      </c>
      <c r="Y32" s="47">
        <v>41</v>
      </c>
      <c r="Z32" s="47">
        <v>25</v>
      </c>
      <c r="AA32" s="44">
        <v>5</v>
      </c>
      <c r="AB32" s="11">
        <v>2</v>
      </c>
      <c r="AC32" s="49">
        <f t="shared" si="6"/>
        <v>4.5100000000000001E-2</v>
      </c>
      <c r="AD32" s="50">
        <f t="shared" si="7"/>
        <v>2882.4833702882484</v>
      </c>
      <c r="AE32" s="38">
        <v>2250</v>
      </c>
      <c r="AF32" s="51">
        <f t="shared" si="8"/>
        <v>0.78057692307692306</v>
      </c>
      <c r="AG32" s="40" t="s">
        <v>68</v>
      </c>
      <c r="AH32" s="52">
        <v>0.42799999999999999</v>
      </c>
      <c r="AI32" s="51">
        <f t="shared" si="15"/>
        <v>3.0045599999999997</v>
      </c>
      <c r="AJ32" s="51">
        <f t="shared" si="0"/>
        <v>10.805136923076923</v>
      </c>
      <c r="AK32" s="52">
        <v>0</v>
      </c>
      <c r="AL32" s="51">
        <f t="shared" si="1"/>
        <v>0</v>
      </c>
      <c r="AM32" s="52">
        <v>0</v>
      </c>
      <c r="AN32" s="51">
        <f t="shared" si="2"/>
        <v>0</v>
      </c>
      <c r="AO32" s="52">
        <v>0</v>
      </c>
      <c r="AP32" s="51">
        <f t="shared" si="16"/>
        <v>0</v>
      </c>
      <c r="AQ32" s="52">
        <v>0</v>
      </c>
      <c r="AR32" s="52">
        <v>0</v>
      </c>
      <c r="AS32" s="51">
        <f t="shared" si="3"/>
        <v>0</v>
      </c>
      <c r="AT32" s="51">
        <f t="shared" si="9"/>
        <v>0</v>
      </c>
      <c r="AU32" s="51">
        <f t="shared" si="4"/>
        <v>10.805136923076923</v>
      </c>
      <c r="AV32" s="53">
        <f t="shared" si="10"/>
        <v>0.16883562130177518</v>
      </c>
      <c r="AW32" s="51">
        <f t="shared" si="11"/>
        <v>12.999797999999998</v>
      </c>
      <c r="AX32" s="54">
        <v>13</v>
      </c>
      <c r="AY32" s="12">
        <v>24.99</v>
      </c>
      <c r="AZ32" s="52">
        <v>0.4798</v>
      </c>
      <c r="BA32" s="55">
        <f t="shared" si="12"/>
        <v>0.47979191676670663</v>
      </c>
      <c r="BB32" s="56">
        <v>725</v>
      </c>
      <c r="BC32" s="51">
        <f t="shared" si="13"/>
        <v>7833.7242692307691</v>
      </c>
      <c r="BD32" s="51">
        <f t="shared" si="14"/>
        <v>9425</v>
      </c>
    </row>
    <row r="33" spans="1:56" ht="72.75" customHeight="1" x14ac:dyDescent="0.35">
      <c r="A33" s="39">
        <v>38</v>
      </c>
      <c r="B33" s="38"/>
      <c r="C33" s="40" t="s">
        <v>123</v>
      </c>
      <c r="D33" s="38"/>
      <c r="E33" s="38"/>
      <c r="F33" s="38" t="s">
        <v>57</v>
      </c>
      <c r="G33" s="40" t="s">
        <v>131</v>
      </c>
      <c r="H33" s="40" t="s">
        <v>117</v>
      </c>
      <c r="I33" s="40" t="s">
        <v>118</v>
      </c>
      <c r="J33" s="40" t="s">
        <v>125</v>
      </c>
      <c r="K33" s="41" t="s">
        <v>62</v>
      </c>
      <c r="L33" s="38" t="s">
        <v>95</v>
      </c>
      <c r="M33" s="40" t="s">
        <v>127</v>
      </c>
      <c r="N33" s="38"/>
      <c r="O33" s="42" t="s">
        <v>140</v>
      </c>
      <c r="P33" s="38"/>
      <c r="Q33" s="38" t="s">
        <v>66</v>
      </c>
      <c r="R33" s="43">
        <f>'[5]Emb cost '!G5</f>
        <v>56.4</v>
      </c>
      <c r="S33" s="44">
        <v>8.1</v>
      </c>
      <c r="T33" s="45">
        <f t="shared" si="5"/>
        <v>6.9629629629629628</v>
      </c>
      <c r="U33" s="57">
        <v>6.96</v>
      </c>
      <c r="V33" s="12"/>
      <c r="W33" s="38" t="s">
        <v>67</v>
      </c>
      <c r="X33" s="47">
        <v>44</v>
      </c>
      <c r="Y33" s="47">
        <v>41</v>
      </c>
      <c r="Z33" s="47">
        <v>25</v>
      </c>
      <c r="AA33" s="44">
        <v>5</v>
      </c>
      <c r="AB33" s="11">
        <v>2</v>
      </c>
      <c r="AC33" s="49">
        <f t="shared" si="6"/>
        <v>4.5100000000000001E-2</v>
      </c>
      <c r="AD33" s="50">
        <f t="shared" si="7"/>
        <v>2882.4833702882484</v>
      </c>
      <c r="AE33" s="38">
        <v>2250</v>
      </c>
      <c r="AF33" s="51">
        <f t="shared" si="8"/>
        <v>0.78057692307692306</v>
      </c>
      <c r="AG33" s="40" t="s">
        <v>68</v>
      </c>
      <c r="AH33" s="52">
        <v>0.42799999999999999</v>
      </c>
      <c r="AI33" s="51">
        <f t="shared" si="15"/>
        <v>2.9788799999999998</v>
      </c>
      <c r="AJ33" s="51">
        <f t="shared" si="0"/>
        <v>10.719456923076923</v>
      </c>
      <c r="AK33" s="52">
        <v>0</v>
      </c>
      <c r="AL33" s="51">
        <f t="shared" si="1"/>
        <v>0</v>
      </c>
      <c r="AM33" s="52">
        <v>0</v>
      </c>
      <c r="AN33" s="51">
        <f t="shared" si="2"/>
        <v>0</v>
      </c>
      <c r="AO33" s="52">
        <v>0</v>
      </c>
      <c r="AP33" s="51">
        <f t="shared" si="16"/>
        <v>0</v>
      </c>
      <c r="AQ33" s="52">
        <v>0</v>
      </c>
      <c r="AR33" s="52">
        <v>0</v>
      </c>
      <c r="AS33" s="51">
        <f t="shared" si="3"/>
        <v>0</v>
      </c>
      <c r="AT33" s="51">
        <f t="shared" si="9"/>
        <v>0</v>
      </c>
      <c r="AU33" s="51">
        <f t="shared" si="4"/>
        <v>10.719456923076923</v>
      </c>
      <c r="AV33" s="53">
        <f t="shared" si="10"/>
        <v>0.17542639053254441</v>
      </c>
      <c r="AW33" s="51">
        <f t="shared" si="11"/>
        <v>12.999797999999998</v>
      </c>
      <c r="AX33" s="54">
        <v>13</v>
      </c>
      <c r="AY33" s="12">
        <v>24.99</v>
      </c>
      <c r="AZ33" s="52">
        <v>0.4798</v>
      </c>
      <c r="BA33" s="55">
        <f t="shared" si="12"/>
        <v>0.47979191676670663</v>
      </c>
      <c r="BB33" s="56">
        <v>725</v>
      </c>
      <c r="BC33" s="51">
        <f t="shared" si="13"/>
        <v>7771.6062692307687</v>
      </c>
      <c r="BD33" s="51">
        <f t="shared" si="14"/>
        <v>9425</v>
      </c>
    </row>
    <row r="34" spans="1:56" ht="72.75" customHeight="1" x14ac:dyDescent="0.35">
      <c r="A34" s="39">
        <v>39</v>
      </c>
      <c r="B34" s="38"/>
      <c r="C34" s="40" t="s">
        <v>123</v>
      </c>
      <c r="D34" s="38"/>
      <c r="E34" s="38"/>
      <c r="F34" s="38" t="s">
        <v>57</v>
      </c>
      <c r="G34" s="40" t="s">
        <v>131</v>
      </c>
      <c r="H34" s="40" t="s">
        <v>117</v>
      </c>
      <c r="I34" s="40" t="s">
        <v>118</v>
      </c>
      <c r="J34" s="40" t="s">
        <v>125</v>
      </c>
      <c r="K34" s="41" t="s">
        <v>62</v>
      </c>
      <c r="L34" s="38" t="s">
        <v>95</v>
      </c>
      <c r="M34" s="40" t="s">
        <v>132</v>
      </c>
      <c r="N34" s="38"/>
      <c r="O34" s="42" t="s">
        <v>141</v>
      </c>
      <c r="P34" s="38"/>
      <c r="Q34" s="38" t="s">
        <v>66</v>
      </c>
      <c r="R34" s="43">
        <f>'[5]Emb cost '!G5</f>
        <v>56.4</v>
      </c>
      <c r="S34" s="44">
        <v>8.1</v>
      </c>
      <c r="T34" s="45">
        <f t="shared" si="5"/>
        <v>6.9629629629629628</v>
      </c>
      <c r="U34" s="57">
        <v>6.96</v>
      </c>
      <c r="V34" s="12"/>
      <c r="W34" s="38" t="s">
        <v>67</v>
      </c>
      <c r="X34" s="47">
        <v>44</v>
      </c>
      <c r="Y34" s="47">
        <v>41</v>
      </c>
      <c r="Z34" s="47">
        <v>25</v>
      </c>
      <c r="AA34" s="44">
        <v>5</v>
      </c>
      <c r="AB34" s="11">
        <v>2</v>
      </c>
      <c r="AC34" s="49">
        <f t="shared" si="6"/>
        <v>4.5100000000000001E-2</v>
      </c>
      <c r="AD34" s="50">
        <f t="shared" si="7"/>
        <v>2882.4833702882484</v>
      </c>
      <c r="AE34" s="38">
        <v>2250</v>
      </c>
      <c r="AF34" s="51">
        <f t="shared" si="8"/>
        <v>0.78057692307692306</v>
      </c>
      <c r="AG34" s="40" t="s">
        <v>68</v>
      </c>
      <c r="AH34" s="52">
        <v>0.42799999999999999</v>
      </c>
      <c r="AI34" s="51">
        <f t="shared" si="15"/>
        <v>2.9788799999999998</v>
      </c>
      <c r="AJ34" s="51">
        <f t="shared" si="0"/>
        <v>10.719456923076923</v>
      </c>
      <c r="AK34" s="52">
        <v>0</v>
      </c>
      <c r="AL34" s="51">
        <f t="shared" si="1"/>
        <v>0</v>
      </c>
      <c r="AM34" s="52">
        <v>0</v>
      </c>
      <c r="AN34" s="51">
        <f t="shared" si="2"/>
        <v>0</v>
      </c>
      <c r="AO34" s="52">
        <v>0</v>
      </c>
      <c r="AP34" s="51">
        <f t="shared" si="16"/>
        <v>0</v>
      </c>
      <c r="AQ34" s="52">
        <v>0</v>
      </c>
      <c r="AR34" s="52">
        <v>0</v>
      </c>
      <c r="AS34" s="51">
        <f t="shared" si="3"/>
        <v>0</v>
      </c>
      <c r="AT34" s="51">
        <f t="shared" si="9"/>
        <v>0</v>
      </c>
      <c r="AU34" s="51">
        <f t="shared" si="4"/>
        <v>10.719456923076923</v>
      </c>
      <c r="AV34" s="53">
        <f t="shared" si="10"/>
        <v>0.17542639053254441</v>
      </c>
      <c r="AW34" s="51">
        <f t="shared" si="11"/>
        <v>12.999797999999998</v>
      </c>
      <c r="AX34" s="54">
        <v>13</v>
      </c>
      <c r="AY34" s="12">
        <v>24.99</v>
      </c>
      <c r="AZ34" s="52">
        <v>0.4798</v>
      </c>
      <c r="BA34" s="55">
        <f t="shared" si="12"/>
        <v>0.47979191676670663</v>
      </c>
      <c r="BB34" s="56">
        <v>725</v>
      </c>
      <c r="BC34" s="51">
        <f t="shared" si="13"/>
        <v>7771.6062692307687</v>
      </c>
      <c r="BD34" s="51">
        <f t="shared" si="14"/>
        <v>9425</v>
      </c>
    </row>
    <row r="35" spans="1:56" ht="72.75" customHeight="1" x14ac:dyDescent="0.35">
      <c r="A35" s="39">
        <v>40</v>
      </c>
      <c r="B35" s="38"/>
      <c r="C35" s="38"/>
      <c r="D35" s="38"/>
      <c r="E35" s="38"/>
      <c r="F35" s="38" t="s">
        <v>57</v>
      </c>
      <c r="G35" s="38" t="s">
        <v>142</v>
      </c>
      <c r="H35" s="40" t="s">
        <v>117</v>
      </c>
      <c r="I35" s="40" t="s">
        <v>118</v>
      </c>
      <c r="J35" s="40" t="s">
        <v>119</v>
      </c>
      <c r="K35" s="41" t="s">
        <v>62</v>
      </c>
      <c r="L35" s="38" t="s">
        <v>99</v>
      </c>
      <c r="M35" s="40" t="s">
        <v>136</v>
      </c>
      <c r="N35" s="38"/>
      <c r="O35" s="42" t="s">
        <v>143</v>
      </c>
      <c r="P35" s="38"/>
      <c r="Q35" s="38" t="s">
        <v>66</v>
      </c>
      <c r="R35" s="43">
        <f>'[5]Emb cost '!G11</f>
        <v>61</v>
      </c>
      <c r="S35" s="44">
        <v>8.1</v>
      </c>
      <c r="T35" s="45">
        <f t="shared" si="5"/>
        <v>7.5308641975308648</v>
      </c>
      <c r="U35" s="57">
        <v>7.53</v>
      </c>
      <c r="V35" s="12"/>
      <c r="W35" s="38" t="s">
        <v>67</v>
      </c>
      <c r="X35" s="47">
        <v>44</v>
      </c>
      <c r="Y35" s="47">
        <v>41</v>
      </c>
      <c r="Z35" s="47">
        <v>25</v>
      </c>
      <c r="AA35" s="44">
        <v>5</v>
      </c>
      <c r="AB35" s="11">
        <v>2</v>
      </c>
      <c r="AC35" s="49">
        <f t="shared" si="6"/>
        <v>4.5100000000000001E-2</v>
      </c>
      <c r="AD35" s="50">
        <f t="shared" si="7"/>
        <v>2882.4833702882484</v>
      </c>
      <c r="AE35" s="38">
        <v>2250</v>
      </c>
      <c r="AF35" s="51">
        <f t="shared" si="8"/>
        <v>0.78057692307692306</v>
      </c>
      <c r="AG35" s="40" t="s">
        <v>68</v>
      </c>
      <c r="AH35" s="52">
        <v>0.42799999999999999</v>
      </c>
      <c r="AI35" s="51">
        <f t="shared" si="15"/>
        <v>3.2228400000000001</v>
      </c>
      <c r="AJ35" s="51">
        <f t="shared" si="0"/>
        <v>11.533416923076922</v>
      </c>
      <c r="AK35" s="52">
        <v>0</v>
      </c>
      <c r="AL35" s="51">
        <f t="shared" si="1"/>
        <v>0</v>
      </c>
      <c r="AM35" s="52">
        <v>0</v>
      </c>
      <c r="AN35" s="51">
        <f t="shared" si="2"/>
        <v>0</v>
      </c>
      <c r="AO35" s="52">
        <v>0</v>
      </c>
      <c r="AP35" s="51">
        <f t="shared" si="16"/>
        <v>0</v>
      </c>
      <c r="AQ35" s="52">
        <v>0</v>
      </c>
      <c r="AR35" s="52">
        <v>0</v>
      </c>
      <c r="AS35" s="51">
        <f t="shared" si="3"/>
        <v>0</v>
      </c>
      <c r="AT35" s="51">
        <f t="shared" si="9"/>
        <v>0</v>
      </c>
      <c r="AU35" s="51">
        <f t="shared" si="4"/>
        <v>11.533416923076922</v>
      </c>
      <c r="AV35" s="53">
        <f t="shared" si="10"/>
        <v>0.14567282051282057</v>
      </c>
      <c r="AW35" s="51">
        <f t="shared" si="11"/>
        <v>13.499597999999999</v>
      </c>
      <c r="AX35" s="54">
        <v>13.5</v>
      </c>
      <c r="AY35" s="12">
        <v>24.99</v>
      </c>
      <c r="AZ35" s="52">
        <v>0.45979999999999999</v>
      </c>
      <c r="BA35" s="55">
        <f t="shared" si="12"/>
        <v>0.45978391356542614</v>
      </c>
      <c r="BB35" s="56">
        <v>725</v>
      </c>
      <c r="BC35" s="51">
        <f t="shared" si="13"/>
        <v>8361.7272692307688</v>
      </c>
      <c r="BD35" s="51">
        <f t="shared" si="14"/>
        <v>9787.5</v>
      </c>
    </row>
    <row r="36" spans="1:56" ht="36" customHeight="1" x14ac:dyDescent="0.35">
      <c r="A36" s="39">
        <v>42</v>
      </c>
      <c r="B36" s="59"/>
      <c r="C36" s="40" t="s">
        <v>144</v>
      </c>
      <c r="D36" s="38"/>
      <c r="E36" s="38"/>
      <c r="F36" s="38" t="s">
        <v>57</v>
      </c>
      <c r="G36" s="40" t="s">
        <v>145</v>
      </c>
      <c r="H36" s="40" t="s">
        <v>117</v>
      </c>
      <c r="I36" s="40" t="s">
        <v>118</v>
      </c>
      <c r="J36" s="40" t="s">
        <v>146</v>
      </c>
      <c r="K36" s="41" t="s">
        <v>62</v>
      </c>
      <c r="L36" s="38" t="s">
        <v>95</v>
      </c>
      <c r="M36" s="40" t="s">
        <v>64</v>
      </c>
      <c r="N36" s="38"/>
      <c r="O36" s="42" t="s">
        <v>147</v>
      </c>
      <c r="P36" s="38"/>
      <c r="Q36" s="38" t="s">
        <v>66</v>
      </c>
      <c r="R36" s="43">
        <f>'[5]Emb cost '!G8</f>
        <v>59.95</v>
      </c>
      <c r="S36" s="44">
        <v>8.1</v>
      </c>
      <c r="T36" s="45">
        <f t="shared" si="5"/>
        <v>7.401234567901235</v>
      </c>
      <c r="U36" s="57">
        <v>7.4</v>
      </c>
      <c r="V36" s="12"/>
      <c r="W36" s="38" t="s">
        <v>67</v>
      </c>
      <c r="X36" s="47">
        <v>44</v>
      </c>
      <c r="Y36" s="47">
        <v>41</v>
      </c>
      <c r="Z36" s="47">
        <v>25</v>
      </c>
      <c r="AA36" s="44">
        <v>5</v>
      </c>
      <c r="AB36" s="11">
        <v>2</v>
      </c>
      <c r="AC36" s="49">
        <f t="shared" si="6"/>
        <v>4.5100000000000001E-2</v>
      </c>
      <c r="AD36" s="50">
        <f t="shared" si="7"/>
        <v>2882.4833702882484</v>
      </c>
      <c r="AE36" s="38">
        <v>2250</v>
      </c>
      <c r="AF36" s="51">
        <f t="shared" si="8"/>
        <v>0.78057692307692306</v>
      </c>
      <c r="AG36" s="40" t="s">
        <v>68</v>
      </c>
      <c r="AH36" s="52">
        <v>0.42799999999999999</v>
      </c>
      <c r="AI36" s="51">
        <f t="shared" si="15"/>
        <v>3.1672000000000002</v>
      </c>
      <c r="AJ36" s="51">
        <f t="shared" si="0"/>
        <v>11.347776923076925</v>
      </c>
      <c r="AK36" s="52">
        <v>0</v>
      </c>
      <c r="AL36" s="51">
        <f t="shared" si="1"/>
        <v>0</v>
      </c>
      <c r="AM36" s="52">
        <v>0</v>
      </c>
      <c r="AN36" s="51">
        <f t="shared" si="2"/>
        <v>0</v>
      </c>
      <c r="AO36" s="52">
        <v>0</v>
      </c>
      <c r="AP36" s="51">
        <f t="shared" si="16"/>
        <v>0</v>
      </c>
      <c r="AQ36" s="52">
        <v>0</v>
      </c>
      <c r="AR36" s="52">
        <v>0</v>
      </c>
      <c r="AS36" s="51">
        <f t="shared" si="3"/>
        <v>0</v>
      </c>
      <c r="AT36" s="51">
        <f t="shared" si="9"/>
        <v>0</v>
      </c>
      <c r="AU36" s="51">
        <f t="shared" si="4"/>
        <v>11.347776923076925</v>
      </c>
      <c r="AV36" s="53">
        <f t="shared" si="10"/>
        <v>0.15942393162393151</v>
      </c>
      <c r="AW36" s="51">
        <f t="shared" si="11"/>
        <v>13.499597999999999</v>
      </c>
      <c r="AX36" s="54">
        <v>13.5</v>
      </c>
      <c r="AY36" s="12">
        <v>24.99</v>
      </c>
      <c r="AZ36" s="52">
        <v>0.45979999999999999</v>
      </c>
      <c r="BA36" s="55">
        <f t="shared" si="12"/>
        <v>0.45978391356542614</v>
      </c>
      <c r="BB36" s="58">
        <v>140</v>
      </c>
      <c r="BC36" s="51">
        <f t="shared" si="13"/>
        <v>1588.6887692307694</v>
      </c>
      <c r="BD36" s="51">
        <f t="shared" si="14"/>
        <v>1890</v>
      </c>
    </row>
    <row r="37" spans="1:56" ht="36" customHeight="1" x14ac:dyDescent="0.35">
      <c r="A37" s="39">
        <v>43</v>
      </c>
      <c r="B37" s="61"/>
      <c r="C37" s="40" t="s">
        <v>144</v>
      </c>
      <c r="D37" s="38"/>
      <c r="E37" s="38"/>
      <c r="F37" s="38" t="s">
        <v>57</v>
      </c>
      <c r="G37" s="40" t="s">
        <v>145</v>
      </c>
      <c r="H37" s="40" t="s">
        <v>117</v>
      </c>
      <c r="I37" s="40" t="s">
        <v>118</v>
      </c>
      <c r="J37" s="40" t="s">
        <v>146</v>
      </c>
      <c r="K37" s="41" t="s">
        <v>62</v>
      </c>
      <c r="L37" s="38" t="s">
        <v>63</v>
      </c>
      <c r="M37" s="40" t="s">
        <v>64</v>
      </c>
      <c r="N37" s="38"/>
      <c r="O37" s="42" t="s">
        <v>148</v>
      </c>
      <c r="P37" s="38"/>
      <c r="Q37" s="38" t="s">
        <v>66</v>
      </c>
      <c r="R37" s="43">
        <f>'[5]Emb cost '!G9</f>
        <v>78.2</v>
      </c>
      <c r="S37" s="44">
        <v>8.1</v>
      </c>
      <c r="T37" s="45">
        <f t="shared" si="5"/>
        <v>9.6543209876543212</v>
      </c>
      <c r="U37" s="57">
        <v>9.65</v>
      </c>
      <c r="V37" s="12"/>
      <c r="W37" s="38" t="s">
        <v>67</v>
      </c>
      <c r="X37" s="47">
        <v>44</v>
      </c>
      <c r="Y37" s="47">
        <v>41</v>
      </c>
      <c r="Z37" s="47">
        <v>27</v>
      </c>
      <c r="AA37" s="44">
        <v>5.3</v>
      </c>
      <c r="AB37" s="11">
        <v>2</v>
      </c>
      <c r="AC37" s="49">
        <f t="shared" si="6"/>
        <v>4.8708000000000001E-2</v>
      </c>
      <c r="AD37" s="50">
        <f t="shared" si="7"/>
        <v>2668.9660836002299</v>
      </c>
      <c r="AE37" s="38">
        <v>2250</v>
      </c>
      <c r="AF37" s="51">
        <f t="shared" si="8"/>
        <v>0.84302307692307688</v>
      </c>
      <c r="AG37" s="40" t="s">
        <v>68</v>
      </c>
      <c r="AH37" s="52">
        <v>0.42799999999999999</v>
      </c>
      <c r="AI37" s="51">
        <f t="shared" si="15"/>
        <v>4.1302000000000003</v>
      </c>
      <c r="AJ37" s="51">
        <f t="shared" si="0"/>
        <v>14.623223076923077</v>
      </c>
      <c r="AK37" s="52">
        <v>0</v>
      </c>
      <c r="AL37" s="51">
        <f t="shared" si="1"/>
        <v>0</v>
      </c>
      <c r="AM37" s="52">
        <v>0</v>
      </c>
      <c r="AN37" s="51">
        <f t="shared" si="2"/>
        <v>0</v>
      </c>
      <c r="AO37" s="52">
        <v>0</v>
      </c>
      <c r="AP37" s="51">
        <f t="shared" si="16"/>
        <v>0</v>
      </c>
      <c r="AQ37" s="52">
        <v>0</v>
      </c>
      <c r="AR37" s="52">
        <v>0</v>
      </c>
      <c r="AS37" s="51">
        <f t="shared" si="3"/>
        <v>0</v>
      </c>
      <c r="AT37" s="51">
        <f t="shared" si="9"/>
        <v>0</v>
      </c>
      <c r="AU37" s="51">
        <f t="shared" si="4"/>
        <v>14.623223076923077</v>
      </c>
      <c r="AV37" s="53">
        <f t="shared" si="10"/>
        <v>0.18759871794871794</v>
      </c>
      <c r="AW37" s="51">
        <f t="shared" si="11"/>
        <v>17.998856</v>
      </c>
      <c r="AX37" s="54">
        <v>18</v>
      </c>
      <c r="AY37" s="12">
        <v>34.99</v>
      </c>
      <c r="AZ37" s="52">
        <v>0.48559999999999998</v>
      </c>
      <c r="BA37" s="55">
        <f t="shared" si="12"/>
        <v>0.48556730494426981</v>
      </c>
      <c r="BB37" s="58">
        <v>610</v>
      </c>
      <c r="BC37" s="51">
        <f t="shared" si="13"/>
        <v>8920.1660769230766</v>
      </c>
      <c r="BD37" s="51">
        <f t="shared" si="14"/>
        <v>10980</v>
      </c>
    </row>
    <row r="38" spans="1:56" ht="36" customHeight="1" x14ac:dyDescent="0.35">
      <c r="A38" s="39">
        <v>44</v>
      </c>
      <c r="B38" s="60"/>
      <c r="C38" s="40" t="s">
        <v>144</v>
      </c>
      <c r="D38" s="38"/>
      <c r="E38" s="38"/>
      <c r="F38" s="38" t="s">
        <v>57</v>
      </c>
      <c r="G38" s="40" t="s">
        <v>145</v>
      </c>
      <c r="H38" s="40" t="s">
        <v>117</v>
      </c>
      <c r="I38" s="40" t="s">
        <v>118</v>
      </c>
      <c r="J38" s="40" t="s">
        <v>146</v>
      </c>
      <c r="K38" s="41" t="s">
        <v>62</v>
      </c>
      <c r="L38" s="38" t="s">
        <v>69</v>
      </c>
      <c r="M38" s="40" t="s">
        <v>64</v>
      </c>
      <c r="N38" s="38"/>
      <c r="O38" s="42" t="s">
        <v>149</v>
      </c>
      <c r="P38" s="38"/>
      <c r="Q38" s="38" t="s">
        <v>66</v>
      </c>
      <c r="R38" s="43">
        <f>'[5]Emb cost '!G10</f>
        <v>90.61</v>
      </c>
      <c r="S38" s="44">
        <v>8.1</v>
      </c>
      <c r="T38" s="45">
        <f t="shared" si="5"/>
        <v>11.186419753086421</v>
      </c>
      <c r="U38" s="57">
        <v>11.19</v>
      </c>
      <c r="V38" s="12"/>
      <c r="W38" s="38" t="s">
        <v>67</v>
      </c>
      <c r="X38" s="47">
        <v>44</v>
      </c>
      <c r="Y38" s="47">
        <v>41</v>
      </c>
      <c r="Z38" s="47">
        <v>30</v>
      </c>
      <c r="AA38" s="44">
        <v>6.2</v>
      </c>
      <c r="AB38" s="11">
        <v>2</v>
      </c>
      <c r="AC38" s="49">
        <f t="shared" si="6"/>
        <v>5.4120000000000001E-2</v>
      </c>
      <c r="AD38" s="50">
        <f t="shared" si="7"/>
        <v>2402.0694752402069</v>
      </c>
      <c r="AE38" s="38">
        <v>2250</v>
      </c>
      <c r="AF38" s="51">
        <f t="shared" si="8"/>
        <v>0.93669230769230771</v>
      </c>
      <c r="AG38" s="40" t="s">
        <v>68</v>
      </c>
      <c r="AH38" s="52">
        <v>0.42799999999999999</v>
      </c>
      <c r="AI38" s="51">
        <f t="shared" si="15"/>
        <v>4.78932</v>
      </c>
      <c r="AJ38" s="51">
        <f t="shared" si="0"/>
        <v>16.916012307692306</v>
      </c>
      <c r="AK38" s="52">
        <v>0</v>
      </c>
      <c r="AL38" s="51">
        <f t="shared" si="1"/>
        <v>0</v>
      </c>
      <c r="AM38" s="52">
        <v>0</v>
      </c>
      <c r="AN38" s="51">
        <f t="shared" si="2"/>
        <v>0</v>
      </c>
      <c r="AO38" s="52">
        <v>0</v>
      </c>
      <c r="AP38" s="51">
        <f t="shared" si="16"/>
        <v>0</v>
      </c>
      <c r="AQ38" s="52">
        <v>0</v>
      </c>
      <c r="AR38" s="52">
        <v>0</v>
      </c>
      <c r="AS38" s="51">
        <f t="shared" si="3"/>
        <v>0</v>
      </c>
      <c r="AT38" s="51">
        <f t="shared" si="9"/>
        <v>0</v>
      </c>
      <c r="AU38" s="51">
        <f t="shared" si="4"/>
        <v>16.916012307692306</v>
      </c>
      <c r="AV38" s="53">
        <f t="shared" si="10"/>
        <v>0.21320872987477649</v>
      </c>
      <c r="AW38" s="51">
        <f t="shared" si="11"/>
        <v>21.498624000000003</v>
      </c>
      <c r="AX38" s="54">
        <v>21.5</v>
      </c>
      <c r="AY38" s="12">
        <v>39.99</v>
      </c>
      <c r="AZ38" s="52">
        <v>0.46239999999999998</v>
      </c>
      <c r="BA38" s="55">
        <f t="shared" si="12"/>
        <v>0.4623655913978495</v>
      </c>
      <c r="BB38" s="58">
        <v>570</v>
      </c>
      <c r="BC38" s="51">
        <f t="shared" si="13"/>
        <v>9642.1270153846144</v>
      </c>
      <c r="BD38" s="51">
        <f t="shared" si="14"/>
        <v>12255</v>
      </c>
    </row>
    <row r="39" spans="1:56" ht="36" customHeight="1" x14ac:dyDescent="0.35">
      <c r="A39" s="39">
        <v>45</v>
      </c>
      <c r="B39" s="59"/>
      <c r="C39" s="40" t="s">
        <v>150</v>
      </c>
      <c r="D39" s="38"/>
      <c r="E39" s="38"/>
      <c r="F39" s="38" t="s">
        <v>57</v>
      </c>
      <c r="G39" s="40" t="s">
        <v>151</v>
      </c>
      <c r="H39" s="40" t="s">
        <v>117</v>
      </c>
      <c r="I39" s="40" t="s">
        <v>118</v>
      </c>
      <c r="J39" s="40" t="s">
        <v>146</v>
      </c>
      <c r="K39" s="41" t="s">
        <v>62</v>
      </c>
      <c r="L39" s="38" t="s">
        <v>95</v>
      </c>
      <c r="M39" s="40" t="s">
        <v>152</v>
      </c>
      <c r="N39" s="38"/>
      <c r="O39" s="42" t="s">
        <v>153</v>
      </c>
      <c r="P39" s="38"/>
      <c r="Q39" s="38" t="s">
        <v>66</v>
      </c>
      <c r="R39" s="43">
        <f>'[5]Emb cost '!G24</f>
        <v>55.7</v>
      </c>
      <c r="S39" s="44">
        <v>8.1</v>
      </c>
      <c r="T39" s="45">
        <f t="shared" si="5"/>
        <v>6.8765432098765435</v>
      </c>
      <c r="U39" s="57">
        <v>6.88</v>
      </c>
      <c r="V39" s="12"/>
      <c r="W39" s="38" t="s">
        <v>67</v>
      </c>
      <c r="X39" s="47">
        <v>44</v>
      </c>
      <c r="Y39" s="47">
        <v>41</v>
      </c>
      <c r="Z39" s="47">
        <v>25</v>
      </c>
      <c r="AA39" s="44">
        <v>5</v>
      </c>
      <c r="AB39" s="11">
        <v>2</v>
      </c>
      <c r="AC39" s="49">
        <f t="shared" si="6"/>
        <v>4.5100000000000001E-2</v>
      </c>
      <c r="AD39" s="50">
        <f t="shared" si="7"/>
        <v>2882.4833702882484</v>
      </c>
      <c r="AE39" s="38">
        <v>2250</v>
      </c>
      <c r="AF39" s="51">
        <f t="shared" si="8"/>
        <v>0.78057692307692306</v>
      </c>
      <c r="AG39" s="40" t="s">
        <v>68</v>
      </c>
      <c r="AH39" s="52">
        <v>0.42799999999999999</v>
      </c>
      <c r="AI39" s="51">
        <f t="shared" si="15"/>
        <v>2.9446399999999997</v>
      </c>
      <c r="AJ39" s="51">
        <f t="shared" si="0"/>
        <v>10.605216923076924</v>
      </c>
      <c r="AK39" s="52">
        <v>0</v>
      </c>
      <c r="AL39" s="51">
        <f t="shared" si="1"/>
        <v>0</v>
      </c>
      <c r="AM39" s="52">
        <v>0</v>
      </c>
      <c r="AN39" s="51">
        <f t="shared" si="2"/>
        <v>0</v>
      </c>
      <c r="AO39" s="52">
        <v>0</v>
      </c>
      <c r="AP39" s="51">
        <f t="shared" si="16"/>
        <v>0</v>
      </c>
      <c r="AQ39" s="52">
        <v>0</v>
      </c>
      <c r="AR39" s="52">
        <v>0</v>
      </c>
      <c r="AS39" s="51">
        <f t="shared" si="3"/>
        <v>0</v>
      </c>
      <c r="AT39" s="51">
        <f t="shared" si="9"/>
        <v>0</v>
      </c>
      <c r="AU39" s="51">
        <f t="shared" si="4"/>
        <v>10.605216923076924</v>
      </c>
      <c r="AV39" s="53">
        <f t="shared" si="10"/>
        <v>0.18421408284023663</v>
      </c>
      <c r="AW39" s="51">
        <f t="shared" si="11"/>
        <v>12.999797999999998</v>
      </c>
      <c r="AX39" s="54">
        <v>13</v>
      </c>
      <c r="AY39" s="12">
        <v>24.99</v>
      </c>
      <c r="AZ39" s="52">
        <v>0.4798</v>
      </c>
      <c r="BA39" s="55">
        <f t="shared" si="12"/>
        <v>0.47979191676670663</v>
      </c>
      <c r="BB39" s="58">
        <v>140</v>
      </c>
      <c r="BC39" s="51">
        <f t="shared" si="13"/>
        <v>1484.7303692307694</v>
      </c>
      <c r="BD39" s="51">
        <f t="shared" si="14"/>
        <v>1820</v>
      </c>
    </row>
    <row r="40" spans="1:56" ht="36" customHeight="1" x14ac:dyDescent="0.35">
      <c r="A40" s="39">
        <v>46</v>
      </c>
      <c r="B40" s="61"/>
      <c r="C40" s="40" t="s">
        <v>150</v>
      </c>
      <c r="D40" s="38"/>
      <c r="E40" s="38"/>
      <c r="F40" s="38" t="s">
        <v>57</v>
      </c>
      <c r="G40" s="40" t="s">
        <v>151</v>
      </c>
      <c r="H40" s="40" t="s">
        <v>117</v>
      </c>
      <c r="I40" s="40" t="s">
        <v>118</v>
      </c>
      <c r="J40" s="40" t="s">
        <v>146</v>
      </c>
      <c r="K40" s="41" t="s">
        <v>62</v>
      </c>
      <c r="L40" s="38" t="s">
        <v>63</v>
      </c>
      <c r="M40" s="40" t="s">
        <v>152</v>
      </c>
      <c r="N40" s="38"/>
      <c r="O40" s="42" t="s">
        <v>154</v>
      </c>
      <c r="P40" s="38"/>
      <c r="Q40" s="38" t="s">
        <v>66</v>
      </c>
      <c r="R40" s="43">
        <f>'[5]Emb cost '!G25</f>
        <v>76.5</v>
      </c>
      <c r="S40" s="44">
        <v>8.1</v>
      </c>
      <c r="T40" s="45">
        <f t="shared" si="5"/>
        <v>9.4444444444444446</v>
      </c>
      <c r="U40" s="57">
        <v>9.44</v>
      </c>
      <c r="V40" s="12"/>
      <c r="W40" s="38" t="s">
        <v>67</v>
      </c>
      <c r="X40" s="47">
        <v>44</v>
      </c>
      <c r="Y40" s="47">
        <v>41</v>
      </c>
      <c r="Z40" s="47">
        <v>27</v>
      </c>
      <c r="AA40" s="44">
        <v>5.3</v>
      </c>
      <c r="AB40" s="11">
        <v>2</v>
      </c>
      <c r="AC40" s="49">
        <f t="shared" si="6"/>
        <v>4.8708000000000001E-2</v>
      </c>
      <c r="AD40" s="50">
        <f t="shared" si="7"/>
        <v>2668.9660836002299</v>
      </c>
      <c r="AE40" s="38">
        <v>2250</v>
      </c>
      <c r="AF40" s="51">
        <f t="shared" si="8"/>
        <v>0.84302307692307688</v>
      </c>
      <c r="AG40" s="40" t="s">
        <v>68</v>
      </c>
      <c r="AH40" s="52">
        <v>0.42799999999999999</v>
      </c>
      <c r="AI40" s="51">
        <f t="shared" si="15"/>
        <v>4.0403199999999995</v>
      </c>
      <c r="AJ40" s="51">
        <f t="shared" si="0"/>
        <v>14.323343076923075</v>
      </c>
      <c r="AK40" s="52">
        <v>0</v>
      </c>
      <c r="AL40" s="51">
        <f t="shared" si="1"/>
        <v>0</v>
      </c>
      <c r="AM40" s="52">
        <v>0</v>
      </c>
      <c r="AN40" s="51">
        <f t="shared" si="2"/>
        <v>0</v>
      </c>
      <c r="AO40" s="52">
        <v>0</v>
      </c>
      <c r="AP40" s="51">
        <f t="shared" si="16"/>
        <v>0</v>
      </c>
      <c r="AQ40" s="52">
        <v>0</v>
      </c>
      <c r="AR40" s="52">
        <v>0</v>
      </c>
      <c r="AS40" s="51">
        <f t="shared" si="3"/>
        <v>0</v>
      </c>
      <c r="AT40" s="51">
        <f t="shared" si="9"/>
        <v>0</v>
      </c>
      <c r="AU40" s="51">
        <f t="shared" si="4"/>
        <v>14.323343076923075</v>
      </c>
      <c r="AV40" s="53">
        <f t="shared" si="10"/>
        <v>0.1574504072398191</v>
      </c>
      <c r="AW40" s="51">
        <f t="shared" si="11"/>
        <v>17.001640999999999</v>
      </c>
      <c r="AX40" s="54">
        <v>17</v>
      </c>
      <c r="AY40" s="12">
        <v>34.99</v>
      </c>
      <c r="AZ40" s="52">
        <v>0.5141</v>
      </c>
      <c r="BA40" s="55">
        <f t="shared" si="12"/>
        <v>0.51414689911403266</v>
      </c>
      <c r="BB40" s="58">
        <v>610</v>
      </c>
      <c r="BC40" s="51">
        <f t="shared" si="13"/>
        <v>8737.2392769230755</v>
      </c>
      <c r="BD40" s="51">
        <f t="shared" si="14"/>
        <v>10370</v>
      </c>
    </row>
    <row r="41" spans="1:56" ht="36" customHeight="1" x14ac:dyDescent="0.35">
      <c r="A41" s="39">
        <v>47</v>
      </c>
      <c r="B41" s="60"/>
      <c r="C41" s="40" t="s">
        <v>150</v>
      </c>
      <c r="D41" s="38"/>
      <c r="E41" s="38"/>
      <c r="F41" s="38" t="s">
        <v>57</v>
      </c>
      <c r="G41" s="40" t="s">
        <v>151</v>
      </c>
      <c r="H41" s="40" t="s">
        <v>117</v>
      </c>
      <c r="I41" s="40" t="s">
        <v>118</v>
      </c>
      <c r="J41" s="40" t="s">
        <v>146</v>
      </c>
      <c r="K41" s="41" t="s">
        <v>62</v>
      </c>
      <c r="L41" s="38" t="s">
        <v>69</v>
      </c>
      <c r="M41" s="40" t="s">
        <v>152</v>
      </c>
      <c r="N41" s="38"/>
      <c r="O41" s="42" t="s">
        <v>155</v>
      </c>
      <c r="P41" s="38"/>
      <c r="Q41" s="38" t="s">
        <v>66</v>
      </c>
      <c r="R41" s="43">
        <f>'[5]Emb cost '!G26</f>
        <v>87.8</v>
      </c>
      <c r="S41" s="44">
        <v>8.1</v>
      </c>
      <c r="T41" s="45">
        <f t="shared" si="5"/>
        <v>10.839506172839506</v>
      </c>
      <c r="U41" s="57">
        <v>10.84</v>
      </c>
      <c r="V41" s="12"/>
      <c r="W41" s="38" t="s">
        <v>67</v>
      </c>
      <c r="X41" s="47">
        <v>44</v>
      </c>
      <c r="Y41" s="47">
        <v>41</v>
      </c>
      <c r="Z41" s="47">
        <v>30</v>
      </c>
      <c r="AA41" s="44">
        <v>6.2</v>
      </c>
      <c r="AB41" s="11">
        <v>2</v>
      </c>
      <c r="AC41" s="49">
        <f t="shared" si="6"/>
        <v>5.4120000000000001E-2</v>
      </c>
      <c r="AD41" s="50">
        <f t="shared" si="7"/>
        <v>2402.0694752402069</v>
      </c>
      <c r="AE41" s="38">
        <v>2250</v>
      </c>
      <c r="AF41" s="51">
        <f t="shared" si="8"/>
        <v>0.93669230769230771</v>
      </c>
      <c r="AG41" s="40" t="s">
        <v>68</v>
      </c>
      <c r="AH41" s="52">
        <v>0.42799999999999999</v>
      </c>
      <c r="AI41" s="51">
        <f t="shared" si="15"/>
        <v>4.6395200000000001</v>
      </c>
      <c r="AJ41" s="51">
        <f t="shared" si="0"/>
        <v>16.416212307692309</v>
      </c>
      <c r="AK41" s="52">
        <v>0</v>
      </c>
      <c r="AL41" s="51">
        <f t="shared" si="1"/>
        <v>0</v>
      </c>
      <c r="AM41" s="52">
        <v>0</v>
      </c>
      <c r="AN41" s="51">
        <f t="shared" si="2"/>
        <v>0</v>
      </c>
      <c r="AO41" s="52">
        <v>0</v>
      </c>
      <c r="AP41" s="51">
        <f t="shared" si="16"/>
        <v>0</v>
      </c>
      <c r="AQ41" s="52">
        <v>0</v>
      </c>
      <c r="AR41" s="52">
        <v>0</v>
      </c>
      <c r="AS41" s="51">
        <f t="shared" si="3"/>
        <v>0</v>
      </c>
      <c r="AT41" s="51">
        <f t="shared" si="9"/>
        <v>0</v>
      </c>
      <c r="AU41" s="51">
        <f t="shared" si="4"/>
        <v>16.416212307692309</v>
      </c>
      <c r="AV41" s="53">
        <f t="shared" si="10"/>
        <v>0.17918938461538456</v>
      </c>
      <c r="AW41" s="51">
        <f t="shared" si="11"/>
        <v>19.998999000000001</v>
      </c>
      <c r="AX41" s="54">
        <v>20</v>
      </c>
      <c r="AY41" s="12">
        <v>39.99</v>
      </c>
      <c r="AZ41" s="52">
        <v>0.49990000000000001</v>
      </c>
      <c r="BA41" s="55">
        <f t="shared" si="12"/>
        <v>0.49987496874218557</v>
      </c>
      <c r="BB41" s="58">
        <v>570</v>
      </c>
      <c r="BC41" s="51">
        <f t="shared" si="13"/>
        <v>9357.2410153846158</v>
      </c>
      <c r="BD41" s="51">
        <f t="shared" si="14"/>
        <v>11400</v>
      </c>
    </row>
  </sheetData>
  <sheetProtection insertRows="0" deleteRows="0" sort="0"/>
  <protectedRanges>
    <protectedRange sqref="L10:N41 AB10:AV41 L42:BB283 B2:J5 B6:J13 B14:J17 B18:J23 B24:J27 B28:J31 A2:A41 P10:Z41 B32:J35 BB6:BB9 A42:J283 B36:J41 L6:AN9 AY2:AZ41 AP2:AV9 AO3:AO9 AB2:AN5 L2:N5 P2:Z5" name="Range1"/>
    <protectedRange sqref="AW2:AW41" name="Range1_1"/>
    <protectedRange sqref="BA2:BA41" name="Range1_2"/>
    <protectedRange sqref="K2:K286" name="Range1_3"/>
    <protectedRange sqref="AA18:AA23 AA2:AA5 AA10:AA13 AA14:AA17 AA24:AA27 AA28:AA31 AA32:AA35 AA36:AA41" name="Range1_4"/>
  </protectedRanges>
  <mergeCells count="12">
    <mergeCell ref="B26:B27"/>
    <mergeCell ref="B28:B29"/>
    <mergeCell ref="B30:B31"/>
    <mergeCell ref="B36:B38"/>
    <mergeCell ref="B39:B41"/>
    <mergeCell ref="B24:B25"/>
    <mergeCell ref="B2:B3"/>
    <mergeCell ref="B4:B5"/>
    <mergeCell ref="B10:B11"/>
    <mergeCell ref="B12:B13"/>
    <mergeCell ref="B18:B20"/>
    <mergeCell ref="B21:B23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2025-11-03T08:22:35Z</dcterms:created>
  <dcterms:modified xsi:type="dcterms:W3CDTF">2025-11-03T08:32:10Z</dcterms:modified>
</cp:coreProperties>
</file>