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23172466-CAE9-4D7B-8C2C-023E28BD9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" i="5" l="1"/>
  <c r="BB3" i="5"/>
  <c r="BQ3" i="5" s="1"/>
  <c r="AM3" i="5"/>
  <c r="AC3" i="5"/>
  <c r="AI3" i="5" s="1"/>
  <c r="AK3" i="5" s="1"/>
  <c r="W3" i="5"/>
  <c r="AN3" i="5" s="1"/>
  <c r="BB2" i="5"/>
  <c r="BQ2" i="5" s="1"/>
  <c r="AM2" i="5"/>
  <c r="BP3" i="5" l="1"/>
  <c r="AX3" i="5"/>
  <c r="AO3" i="5"/>
  <c r="AQ3" i="5"/>
  <c r="AS3" i="5"/>
  <c r="AU3" i="5"/>
  <c r="BL3" i="5"/>
  <c r="BK3" i="5" s="1"/>
  <c r="BL2" i="5"/>
  <c r="BK2" i="5" s="1"/>
  <c r="BD2" i="5"/>
  <c r="BJ2" i="5"/>
  <c r="W2" i="5"/>
  <c r="BN2" i="5" l="1"/>
  <c r="AN2" i="5"/>
  <c r="BP2" i="5"/>
  <c r="AY3" i="5"/>
  <c r="AZ3" i="5" s="1"/>
  <c r="BJ3" i="5"/>
  <c r="BM3" i="5" s="1"/>
  <c r="BF3" i="5" l="1"/>
  <c r="BG3" i="5" s="1"/>
  <c r="BA3" i="5"/>
  <c r="BN3" i="5"/>
  <c r="AC2" i="5" l="1"/>
  <c r="AI2" i="5" s="1"/>
  <c r="AK2" i="5" s="1"/>
  <c r="AO2" i="5" s="1"/>
  <c r="BM2" i="5" s="1"/>
  <c r="AQ2" i="5" l="1"/>
  <c r="AS2" i="5"/>
  <c r="AU2" i="5"/>
  <c r="AX2" i="5"/>
  <c r="AY2" i="5" l="1"/>
  <c r="AZ2" i="5" s="1"/>
  <c r="BF2" i="5" l="1"/>
  <c r="BG2" i="5" s="1"/>
  <c r="B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1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1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1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1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1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1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1" authorId="0" shapeId="0" xr:uid="{6A536D7E-099F-45CB-9B41-637069B7EC13}">
      <text>
        <r>
          <rPr>
            <sz val="11"/>
            <rFont val="Calibri"/>
            <family val="2"/>
          </rPr>
          <t>=[Standard Price]</t>
        </r>
      </text>
    </comment>
    <comment ref="BK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  <comment ref="BL1" authorId="0" shapeId="0" xr:uid="{E50B8CF6-43E1-47AB-9D75-99EE190CA11F}">
      <text>
        <r>
          <rPr>
            <sz val="11"/>
            <rFont val="Calibri"/>
            <family val="2"/>
          </rPr>
          <t>=[Average Retail Price]</t>
        </r>
      </text>
    </comment>
    <comment ref="BM1" authorId="0" shapeId="0" xr:uid="{8822251A-6986-425D-ADC9-8091EE6B455D}">
      <text>
        <r>
          <rPr>
            <sz val="11"/>
            <rFont val="Calibri"/>
            <family val="2"/>
          </rPr>
          <t>([Customer Cost]-[LDP Cost])/[Customer Cost]</t>
        </r>
      </text>
    </comment>
    <comment ref="BN1" authorId="0" shapeId="0" xr:uid="{9B506101-DD83-49EB-80E3-80A2B70DC52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<sst xmlns="http://schemas.openxmlformats.org/spreadsheetml/2006/main" count="91" uniqueCount="80">
  <si>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</si>
  <si>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</si>
  <si>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</si>
  <si>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</si>
  <si>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</si>
  <si>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</si>
  <si>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</si>
  <si>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</si>
  <si>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</si>
  <si>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</si>
  <si>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</si>
  <si>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</si>
  <si>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</si>
  <si>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</si>
  <si>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</si>
  <si>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</si>
  <si>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</si>
  <si>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</si>
  <si>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</si>
  <si>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</si>
  <si>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</si>
  <si>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</si>
  <si>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</si>
  <si>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</si>
  <si>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</si>
  <si>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</si>
  <si>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</si>
  <si>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</si>
  <si>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</si>
  <si>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</si>
  <si>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</si>
  <si>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</si>
  <si>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</si>
  <si>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</si>
  <si>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</si>
  <si>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</si>
  <si>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</si>
  <si>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</si>
  <si>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</si>
  <si>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THROW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</si>
  <si>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</si>
  <si>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</si>
  <si>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</si>
  <si>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</si>
  <si>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</si>
  <si>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</si>
  <si>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</si>
  <si>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</si>
  <si>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</si>
  <si>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</si>
  <si>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</si>
  <si>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</si>
  <si>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</si>
  <si>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</si>
  <si>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</si>
  <si>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</si>
  <si>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</si>
  <si>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</si>
  <si>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</si>
  <si>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</si>
  <si>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</si>
  <si>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</si>
  <si>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</si>
  <si>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</si>
  <si>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</si>
  <si>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</si>
  <si>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</si>
  <si>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</si>
  <si>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</si>
  <si>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 xml:space="preserve">Catalina </t>
    <phoneticPr fontId="11" type="noConversion"/>
  </si>
  <si>
    <t>Cotton Gauze</t>
    <phoneticPr fontId="11" type="noConversion"/>
  </si>
  <si>
    <t>Botanical Throw</t>
    <phoneticPr fontId="11" type="noConversion"/>
  </si>
  <si>
    <t>Throw</t>
    <phoneticPr fontId="11" type="noConversion"/>
  </si>
  <si>
    <t>50*70"</t>
    <phoneticPr fontId="11" type="noConversion"/>
  </si>
  <si>
    <r>
      <t>100% cotton ( Warp 2/40 cotton (Reed 84)  Weft 20s x 20s and cotton Filling 2/6 cotton; Approx 480 Gsm) (Shrinkage  + / - 3%)
 1" Self Hem on all side.
Packing:  HH hangtag +thanks card+U white card board+1.5" cotton herringbone ribbon+print gift box+shipping box , 2pcs desiccant.
case pack 4 (Brown carton</t>
    </r>
    <r>
      <rPr>
        <sz val="11"/>
        <rFont val="宋体"/>
        <family val="2"/>
        <charset val="134"/>
      </rPr>
      <t>）</t>
    </r>
    <phoneticPr fontId="11" type="noConversion"/>
  </si>
  <si>
    <t>6304.91.0120</t>
    <phoneticPr fontId="11" type="noConversion"/>
  </si>
  <si>
    <t>Navy/White</t>
    <phoneticPr fontId="11" type="noConversion"/>
  </si>
  <si>
    <t>Linen/White</t>
    <phoneticPr fontId="11" type="noConversion"/>
  </si>
  <si>
    <t>HHD50-1988</t>
    <phoneticPr fontId="11" type="noConversion"/>
  </si>
  <si>
    <t>HHD50-1989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</si>
</sst>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\$#,##0.00;\-\$#,##0.00"/>
  </numFmts>
  <fonts count="1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0" fontId="3" fillId="0" borderId="4" xfId="4" applyBorder="1"/>
    <xf numFmtId="181" fontId="3" fillId="0" borderId="1" xfId="4" applyNumberFormat="1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77" fontId="2" fillId="4" borderId="4" xfId="4" applyNumberFormat="1" applyFont="1" applyFill="1" applyBorder="1" applyAlignment="1">
      <alignment wrapText="1"/>
    </xf>
    <xf numFmtId="177" fontId="9" fillId="7" borderId="1" xfId="1" applyNumberFormat="1" applyFont="1" applyFill="1" applyBorder="1" applyAlignment="1">
      <alignment wrapText="1"/>
    </xf>
    <xf numFmtId="4" fontId="2" fillId="4" borderId="4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85" fontId="3" fillId="0" borderId="0" xfId="4" applyNumberFormat="1"/>
    <xf numFmtId="0" fontId="4" fillId="3" borderId="4" xfId="0" applyFont="1" applyFill="1" applyBorder="1"/>
  </cellXfs>
  <cellStyles count="26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3" xfId="23" xr:uid="{7778F53C-4199-4B84-B81E-7103E955B953}"/>
    <cellStyle name="货币" xfId="25" builtinId="4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Q3"/>
  <sheetViews>
    <sheetView tabSelected="1" topLeftCell="P1" zoomScaleNormal="100" workbookViewId="0">
      <selection activeCell="S7" sqref="S7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3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5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9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62" width="12.42578125" style="2" customWidth="1"/>
    <col min="63" max="63" width="10.42578125" style="2" customWidth="1"/>
    <col min="64" max="64" width="9.5703125" style="2" customWidth="1"/>
    <col min="65" max="65" width="13.42578125" style="2" customWidth="1"/>
    <col min="66" max="66" width="13.42578125" style="4" customWidth="1"/>
    <col min="67" max="67" width="9.140625" style="2"/>
    <col min="68" max="68" width="9.28515625" style="2" bestFit="1" customWidth="1"/>
    <col min="69" max="69" width="10.28515625" style="2" bestFit="1" customWidth="1"/>
    <col min="70" max="16384" width="9.140625" style="2"/>
  </cols>
  <sheetData>
    <row r="1" spans="1:69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13</v>
      </c>
      <c r="K1" s="46" t="s">
        <v>44</v>
      </c>
      <c r="L1" s="10" t="s">
        <v>14</v>
      </c>
      <c r="M1" s="10" t="s">
        <v>15</v>
      </c>
      <c r="N1" s="7" t="s">
        <v>43</v>
      </c>
      <c r="O1" s="7" t="s">
        <v>16</v>
      </c>
      <c r="P1" s="7" t="s">
        <v>17</v>
      </c>
      <c r="Q1" s="7" t="s">
        <v>41</v>
      </c>
      <c r="R1" s="10" t="s">
        <v>18</v>
      </c>
      <c r="S1" s="13" t="s">
        <v>38</v>
      </c>
      <c r="T1" s="49" t="s">
        <v>40</v>
      </c>
      <c r="U1" s="51" t="s">
        <v>45</v>
      </c>
      <c r="V1" s="54" t="s">
        <v>46</v>
      </c>
      <c r="W1" s="50" t="s">
        <v>47</v>
      </c>
      <c r="X1" s="11" t="s">
        <v>1</v>
      </c>
      <c r="Y1" s="35" t="s">
        <v>19</v>
      </c>
      <c r="Z1" s="35" t="s">
        <v>20</v>
      </c>
      <c r="AA1" s="35" t="s">
        <v>21</v>
      </c>
      <c r="AB1" s="13" t="s">
        <v>22</v>
      </c>
      <c r="AC1" s="43" t="s">
        <v>23</v>
      </c>
      <c r="AD1" s="35" t="s">
        <v>48</v>
      </c>
      <c r="AE1" s="35" t="s">
        <v>49</v>
      </c>
      <c r="AF1" s="35" t="s">
        <v>50</v>
      </c>
      <c r="AG1" s="12" t="s">
        <v>51</v>
      </c>
      <c r="AH1" s="14" t="s">
        <v>24</v>
      </c>
      <c r="AI1" s="15" t="s">
        <v>25</v>
      </c>
      <c r="AJ1" s="6" t="s">
        <v>26</v>
      </c>
      <c r="AK1" s="16" t="s">
        <v>27</v>
      </c>
      <c r="AL1" s="6" t="s">
        <v>28</v>
      </c>
      <c r="AM1" s="17" t="s">
        <v>29</v>
      </c>
      <c r="AN1" s="18" t="s">
        <v>30</v>
      </c>
      <c r="AO1" s="16" t="s">
        <v>31</v>
      </c>
      <c r="AP1" s="17" t="s">
        <v>32</v>
      </c>
      <c r="AQ1" s="16" t="s">
        <v>33</v>
      </c>
      <c r="AR1" s="17" t="s">
        <v>34</v>
      </c>
      <c r="AS1" s="16" t="s">
        <v>35</v>
      </c>
      <c r="AT1" s="17" t="s">
        <v>56</v>
      </c>
      <c r="AU1" s="16" t="s">
        <v>55</v>
      </c>
      <c r="AV1" s="38" t="s">
        <v>52</v>
      </c>
      <c r="AW1" s="17" t="s">
        <v>53</v>
      </c>
      <c r="AX1" s="16" t="s">
        <v>54</v>
      </c>
      <c r="AY1" s="16" t="s">
        <v>36</v>
      </c>
      <c r="AZ1" s="40" t="s">
        <v>37</v>
      </c>
      <c r="BA1" s="19" t="s">
        <v>42</v>
      </c>
      <c r="BB1" s="40" t="s">
        <v>57</v>
      </c>
      <c r="BC1" s="57" t="s">
        <v>59</v>
      </c>
      <c r="BD1" s="16" t="s">
        <v>60</v>
      </c>
      <c r="BE1" s="59" t="s">
        <v>61</v>
      </c>
      <c r="BF1" s="40" t="s">
        <v>62</v>
      </c>
      <c r="BG1" s="19" t="s">
        <v>63</v>
      </c>
      <c r="BH1" s="62" t="s">
        <v>58</v>
      </c>
      <c r="BI1" s="61"/>
      <c r="BJ1" s="64" t="s">
        <v>64</v>
      </c>
      <c r="BK1" s="65" t="s">
        <v>66</v>
      </c>
      <c r="BL1" s="64" t="s">
        <v>65</v>
      </c>
      <c r="BM1" s="65" t="s">
        <v>68</v>
      </c>
      <c r="BN1" s="66" t="s">
        <v>67</v>
      </c>
    </row>
    <row r="2" spans="1:69" s="32" customFormat="1">
      <c r="A2" s="20">
        <v>1</v>
      </c>
      <c r="B2" s="21"/>
      <c r="C2" s="21"/>
      <c r="D2" s="21" t="s">
        <v>4</v>
      </c>
      <c r="E2" s="21"/>
      <c r="F2" s="21" t="s">
        <v>39</v>
      </c>
      <c r="G2" s="22" t="s">
        <v>69</v>
      </c>
      <c r="H2" s="21" t="s">
        <v>71</v>
      </c>
      <c r="I2" s="21" t="s">
        <v>72</v>
      </c>
      <c r="J2" s="20" t="s">
        <v>74</v>
      </c>
      <c r="K2" s="41" t="s">
        <v>70</v>
      </c>
      <c r="L2" s="21" t="s">
        <v>73</v>
      </c>
      <c r="M2" s="21" t="s">
        <v>76</v>
      </c>
      <c r="N2" s="41"/>
      <c r="O2" s="68" t="s">
        <v>78</v>
      </c>
      <c r="P2" s="48"/>
      <c r="Q2" s="21"/>
      <c r="R2" s="21" t="s">
        <v>5</v>
      </c>
      <c r="S2" s="23">
        <v>100</v>
      </c>
      <c r="T2" s="37">
        <v>12.35</v>
      </c>
      <c r="U2" s="52">
        <v>100.04</v>
      </c>
      <c r="V2" s="55">
        <v>8.1</v>
      </c>
      <c r="W2" s="27">
        <f>IF(ISERROR(U2/V2),"",U2/V2)</f>
        <v>12.35</v>
      </c>
      <c r="X2" s="21" t="s">
        <v>3</v>
      </c>
      <c r="Y2" s="42">
        <v>38</v>
      </c>
      <c r="Z2" s="42">
        <v>33</v>
      </c>
      <c r="AA2" s="42">
        <v>64</v>
      </c>
      <c r="AB2" s="23">
        <v>4</v>
      </c>
      <c r="AC2" s="44">
        <f t="shared" ref="AC2" si="0">IF(Y2="","",Y2*Z2*AA2/1000000)</f>
        <v>0.08</v>
      </c>
      <c r="AD2" s="42">
        <v>13</v>
      </c>
      <c r="AE2" s="42">
        <v>11</v>
      </c>
      <c r="AF2" s="42">
        <v>5</v>
      </c>
      <c r="AG2" s="24">
        <v>3.64</v>
      </c>
      <c r="AH2" s="24">
        <v>65</v>
      </c>
      <c r="AI2" s="25">
        <f t="shared" ref="AI2" si="1">IF(AB2="","",AH2/AC2*AB2)</f>
        <v>3250</v>
      </c>
      <c r="AJ2" s="26">
        <v>4050</v>
      </c>
      <c r="AK2" s="27">
        <f>IF(ISERROR(AJ2/AI2),"",AJ2/AI2)</f>
        <v>1.25</v>
      </c>
      <c r="AL2" s="21" t="s">
        <v>75</v>
      </c>
      <c r="AM2" s="28">
        <f>5.8%+25%+25%</f>
        <v>0.55800000000000005</v>
      </c>
      <c r="AN2" s="27">
        <f>IF(ISERROR(W2*AM2),"",W2*AM2)</f>
        <v>6.89</v>
      </c>
      <c r="AO2" s="27">
        <f>IF(ISERROR(W2+AK2+AN2),"",W2+AK2+AN2)</f>
        <v>20.49</v>
      </c>
      <c r="AP2" s="29">
        <v>0.1</v>
      </c>
      <c r="AQ2" s="27">
        <f>IF(ISERROR(BB2*AP2),"",BB2*AP2)</f>
        <v>5.5</v>
      </c>
      <c r="AR2" s="29">
        <v>0.15</v>
      </c>
      <c r="AS2" s="27">
        <f>IF(ISERROR(BB2*AR2),"",BB2*AR2)</f>
        <v>8.25</v>
      </c>
      <c r="AT2" s="29">
        <v>0.1</v>
      </c>
      <c r="AU2" s="27">
        <f>IF(ISERROR(BB2*AT2),"",BB2*AT2)</f>
        <v>5.5</v>
      </c>
      <c r="AV2" s="31"/>
      <c r="AW2" s="29">
        <v>0</v>
      </c>
      <c r="AX2" s="27">
        <f>IF(ISERROR(BB2*AW2),"",BB2*AW2)</f>
        <v>0</v>
      </c>
      <c r="AY2" s="27">
        <f>IF(ISERROR(AQ2+AS2+AU2+AX2),"",AQ2+AS2+AU2+AX2)</f>
        <v>19.25</v>
      </c>
      <c r="AZ2" s="27">
        <f t="shared" ref="AZ2" si="2">IF(ISERROR(AO2+AY2),"",AO2+AY2)</f>
        <v>39.74</v>
      </c>
      <c r="BA2" s="30">
        <f t="shared" ref="BA2" si="3">IF(ISERROR((BB2-AZ2)/BB2),"",(BB2-AZ2)/BB2)</f>
        <v>0.27729999999999999</v>
      </c>
      <c r="BB2" s="27">
        <f>IF(BH2="","",BH2*(1-45%))</f>
        <v>54.99</v>
      </c>
      <c r="BC2" s="58">
        <v>0.3</v>
      </c>
      <c r="BD2" s="27">
        <f>IF(BC2="","",BH2*BC2)</f>
        <v>30</v>
      </c>
      <c r="BE2" s="47">
        <v>10</v>
      </c>
      <c r="BF2" s="27">
        <f>IF(ISERROR(AZ2+BD2+BE2),"",AZ2+BD2+BE2)</f>
        <v>79.739999999999995</v>
      </c>
      <c r="BG2" s="60">
        <f>IF(BH2="","",(BH2-BF2)/BH2)</f>
        <v>0.20250000000000001</v>
      </c>
      <c r="BH2" s="47">
        <v>99.99</v>
      </c>
      <c r="BI2" s="3"/>
      <c r="BJ2" s="56">
        <f>BB2</f>
        <v>54.99</v>
      </c>
      <c r="BK2" s="63">
        <f>IF(BL2="","",CEILING(BL2/0.9 - 0.01, 10) - 0.01)</f>
        <v>119.99</v>
      </c>
      <c r="BL2" s="56">
        <f>IF(BH2="","",BH2)</f>
        <v>99.99</v>
      </c>
      <c r="BM2" s="60">
        <f>IF(BJ2="","",(BJ2-AO2)/BJ2)</f>
        <v>0.62739999999999996</v>
      </c>
      <c r="BN2" s="60">
        <f>IF(BK2="","",(BK2-BJ2)/BK2)</f>
        <v>0.54169999999999996</v>
      </c>
      <c r="BP2" s="67">
        <f>S2*W2</f>
        <v>1235</v>
      </c>
      <c r="BQ2" s="67">
        <f>BB2*S2</f>
        <v>5499</v>
      </c>
    </row>
    <row r="3" spans="1:69" s="32" customFormat="1">
      <c r="A3" s="20">
        <v>2</v>
      </c>
      <c r="B3" s="21"/>
      <c r="C3" s="21"/>
      <c r="D3" s="21" t="s">
        <v>4</v>
      </c>
      <c r="E3" s="21"/>
      <c r="F3" s="21" t="s">
        <v>39</v>
      </c>
      <c r="G3" s="22" t="s">
        <v>69</v>
      </c>
      <c r="H3" s="21" t="s">
        <v>71</v>
      </c>
      <c r="I3" s="21" t="s">
        <v>72</v>
      </c>
      <c r="J3" s="20" t="s">
        <v>74</v>
      </c>
      <c r="K3" s="41" t="s">
        <v>70</v>
      </c>
      <c r="L3" s="21" t="s">
        <v>73</v>
      </c>
      <c r="M3" s="21" t="s">
        <v>77</v>
      </c>
      <c r="N3" s="41"/>
      <c r="O3" s="68" t="s">
        <v>79</v>
      </c>
      <c r="P3" s="48"/>
      <c r="Q3" s="21"/>
      <c r="R3" s="21" t="s">
        <v>5</v>
      </c>
      <c r="S3" s="23">
        <v>100</v>
      </c>
      <c r="T3" s="37">
        <v>12.35</v>
      </c>
      <c r="U3" s="52">
        <v>100.04</v>
      </c>
      <c r="V3" s="55">
        <v>8.1</v>
      </c>
      <c r="W3" s="27">
        <f>IF(ISERROR(U3/V3),"",U3/V3)</f>
        <v>12.35</v>
      </c>
      <c r="X3" s="21" t="s">
        <v>3</v>
      </c>
      <c r="Y3" s="42">
        <v>38</v>
      </c>
      <c r="Z3" s="42">
        <v>33</v>
      </c>
      <c r="AA3" s="42">
        <v>64</v>
      </c>
      <c r="AB3" s="23">
        <v>4</v>
      </c>
      <c r="AC3" s="44">
        <f t="shared" ref="AC3" si="4">IF(Y3="","",Y3*Z3*AA3/1000000)</f>
        <v>0.08</v>
      </c>
      <c r="AD3" s="42">
        <v>13</v>
      </c>
      <c r="AE3" s="42">
        <v>11</v>
      </c>
      <c r="AF3" s="42">
        <v>5</v>
      </c>
      <c r="AG3" s="24">
        <v>3.64</v>
      </c>
      <c r="AH3" s="24">
        <v>65</v>
      </c>
      <c r="AI3" s="25">
        <f t="shared" ref="AI3" si="5">IF(AB3="","",AH3/AC3*AB3)</f>
        <v>3250</v>
      </c>
      <c r="AJ3" s="26">
        <v>4050</v>
      </c>
      <c r="AK3" s="27">
        <f>IF(ISERROR(AJ3/AI3),"",AJ3/AI3)</f>
        <v>1.25</v>
      </c>
      <c r="AL3" s="21" t="s">
        <v>75</v>
      </c>
      <c r="AM3" s="28">
        <f>5.8%+25%+25%</f>
        <v>0.55800000000000005</v>
      </c>
      <c r="AN3" s="27">
        <f>IF(ISERROR(W3*AM3),"",W3*AM3)</f>
        <v>6.89</v>
      </c>
      <c r="AO3" s="27">
        <f>IF(ISERROR(W3+AK3+AN3),"",W3+AK3+AN3)</f>
        <v>20.49</v>
      </c>
      <c r="AP3" s="29">
        <v>0.1</v>
      </c>
      <c r="AQ3" s="27">
        <f>IF(ISERROR(BB3*AP3),"",BB3*AP3)</f>
        <v>5.5</v>
      </c>
      <c r="AR3" s="29">
        <v>0.15</v>
      </c>
      <c r="AS3" s="27">
        <f>IF(ISERROR(BB3*AR3),"",BB3*AR3)</f>
        <v>8.25</v>
      </c>
      <c r="AT3" s="29">
        <v>0.1</v>
      </c>
      <c r="AU3" s="27">
        <f>IF(ISERROR(BB3*AT3),"",BB3*AT3)</f>
        <v>5.5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19.25</v>
      </c>
      <c r="AZ3" s="27">
        <f t="shared" ref="AZ3" si="6">IF(ISERROR(AO3+AY3),"",AO3+AY3)</f>
        <v>39.74</v>
      </c>
      <c r="BA3" s="30">
        <f t="shared" ref="BA3" si="7">IF(ISERROR((BB3-AZ3)/BB3),"",(BB3-AZ3)/BB3)</f>
        <v>0.27729999999999999</v>
      </c>
      <c r="BB3" s="27">
        <f>IF(BH3="","",BH3*(1-45%))</f>
        <v>54.99</v>
      </c>
      <c r="BC3" s="58">
        <v>0.3</v>
      </c>
      <c r="BD3" s="27">
        <f>IF(BC3="","",BH3*BC3)</f>
        <v>30</v>
      </c>
      <c r="BE3" s="47">
        <v>10</v>
      </c>
      <c r="BF3" s="27">
        <f>IF(ISERROR(AZ3+BD3+BE3),"",AZ3+BD3+BE3)</f>
        <v>79.739999999999995</v>
      </c>
      <c r="BG3" s="60">
        <f>IF(BH3="","",(BH3-BF3)/BH3)</f>
        <v>0.20250000000000001</v>
      </c>
      <c r="BH3" s="47">
        <v>99.99</v>
      </c>
      <c r="BI3" s="3"/>
      <c r="BJ3" s="56">
        <f t="shared" ref="BJ3" si="8">BB3</f>
        <v>54.99</v>
      </c>
      <c r="BK3" s="63">
        <f t="shared" ref="BK3" si="9">IF(BL3="","",CEILING(BL3/0.9 - 0.01, 10) - 0.01)</f>
        <v>119.99</v>
      </c>
      <c r="BL3" s="56">
        <f t="shared" ref="BL3" si="10">IF(BH3="","",BH3)</f>
        <v>99.99</v>
      </c>
      <c r="BM3" s="60">
        <f t="shared" ref="BM3" si="11">IF(BJ3="","",(BJ3-AO3)/BJ3)</f>
        <v>0.62739999999999996</v>
      </c>
      <c r="BN3" s="60">
        <f t="shared" ref="BN3" si="12">IF(BK3="","",(BK3-BJ3)/BK3)</f>
        <v>0.54169999999999996</v>
      </c>
      <c r="BP3" s="67">
        <f>S3*W3</f>
        <v>1235</v>
      </c>
      <c r="BQ3" s="67">
        <f>BB3*S3</f>
        <v>5499</v>
      </c>
    </row>
  </sheetData>
  <sheetProtection insertRows="0" deleteRows="0" sort="0"/>
  <protectedRanges>
    <protectedRange sqref="A4:B85 D4:E85 C4:C84 AC2:AC3 L2:N3 AH2:AI3 AN2:BE3 BG2:BG3 P2:R3 T4:AY84 U2:X3 F4:R84 A2:J3 AK2:AK3" name="Range1"/>
    <protectedRange sqref="Y2:AA3 AD2:AG3" name="Range1_2"/>
    <protectedRange sqref="AJ2:AJ3" name="Range1_3"/>
    <protectedRange sqref="AL2:AM3" name="Range1_4"/>
    <protectedRange sqref="S2:S3" name="Range1_6"/>
    <protectedRange sqref="K2:K3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D2:D3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E2:E3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R2:R3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X2:X3</xm:sqref>
        </x14:dataValidation>
        <x14:dataValidation type="list" allowBlank="1" showInputMessage="1" showErrorMessage="1" xr:uid="{D6755A9F-267F-4202-9F10-5D682F6D57D3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2025-11-14T03:54:02Z</dcterms:modified>
</cp:coreProperties>
</file>