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Hot Do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" i="1" l="1"/>
  <c r="BD19" i="1"/>
  <c r="BC19" i="1"/>
  <c r="AP19" i="1"/>
  <c r="AT19" i="1" s="1"/>
  <c r="AJ19" i="1"/>
  <c r="AD19" i="1"/>
  <c r="AF19" i="1" s="1"/>
  <c r="AH19" i="1" s="1"/>
  <c r="S19" i="1"/>
  <c r="BE18" i="1"/>
  <c r="BD18" i="1"/>
  <c r="BC18" i="1"/>
  <c r="AP18" i="1"/>
  <c r="AT18" i="1" s="1"/>
  <c r="AJ18" i="1"/>
  <c r="AD18" i="1"/>
  <c r="AF18" i="1" s="1"/>
  <c r="AH18" i="1" s="1"/>
  <c r="S18" i="1"/>
  <c r="BE17" i="1"/>
  <c r="BD17" i="1"/>
  <c r="BC17" i="1"/>
  <c r="AP17" i="1"/>
  <c r="AT17" i="1" s="1"/>
  <c r="AJ17" i="1"/>
  <c r="AD17" i="1"/>
  <c r="AF17" i="1" s="1"/>
  <c r="AH17" i="1" s="1"/>
  <c r="S17" i="1"/>
  <c r="BE16" i="1"/>
  <c r="BD16" i="1"/>
  <c r="BC16" i="1"/>
  <c r="AP16" i="1"/>
  <c r="AT16" i="1" s="1"/>
  <c r="AJ16" i="1"/>
  <c r="AD16" i="1"/>
  <c r="AF16" i="1" s="1"/>
  <c r="AH16" i="1" s="1"/>
  <c r="S16" i="1"/>
  <c r="BE15" i="1"/>
  <c r="BD15" i="1"/>
  <c r="BC15" i="1"/>
  <c r="AP15" i="1"/>
  <c r="AT15" i="1" s="1"/>
  <c r="AJ15" i="1"/>
  <c r="AD15" i="1"/>
  <c r="AF15" i="1" s="1"/>
  <c r="AH15" i="1" s="1"/>
  <c r="S15" i="1"/>
  <c r="BE14" i="1"/>
  <c r="BD14" i="1"/>
  <c r="BC14" i="1"/>
  <c r="AP14" i="1"/>
  <c r="AT14" i="1" s="1"/>
  <c r="AJ14" i="1"/>
  <c r="AD14" i="1"/>
  <c r="AF14" i="1" s="1"/>
  <c r="AH14" i="1" s="1"/>
  <c r="S14" i="1"/>
  <c r="BE13" i="1"/>
  <c r="BD13" i="1"/>
  <c r="BC13" i="1"/>
  <c r="AP13" i="1"/>
  <c r="AT13" i="1" s="1"/>
  <c r="AJ13" i="1"/>
  <c r="AD13" i="1"/>
  <c r="AF13" i="1" s="1"/>
  <c r="AH13" i="1" s="1"/>
  <c r="S13" i="1"/>
  <c r="AK13" i="1" s="1"/>
  <c r="BE12" i="1"/>
  <c r="BD12" i="1"/>
  <c r="BC12" i="1"/>
  <c r="AP12" i="1"/>
  <c r="AT12" i="1" s="1"/>
  <c r="AJ12" i="1"/>
  <c r="AD12" i="1"/>
  <c r="AF12" i="1" s="1"/>
  <c r="AH12" i="1" s="1"/>
  <c r="S12" i="1"/>
  <c r="BE11" i="1"/>
  <c r="BD11" i="1"/>
  <c r="BC11" i="1"/>
  <c r="AP11" i="1"/>
  <c r="AT11" i="1" s="1"/>
  <c r="AJ11" i="1"/>
  <c r="AD11" i="1"/>
  <c r="AF11" i="1" s="1"/>
  <c r="AH11" i="1" s="1"/>
  <c r="S11" i="1"/>
  <c r="BE10" i="1"/>
  <c r="BD10" i="1"/>
  <c r="BC10" i="1"/>
  <c r="AP10" i="1"/>
  <c r="AT10" i="1" s="1"/>
  <c r="AJ10" i="1"/>
  <c r="AD10" i="1"/>
  <c r="AF10" i="1" s="1"/>
  <c r="AH10" i="1" s="1"/>
  <c r="S10" i="1"/>
  <c r="BE9" i="1"/>
  <c r="BD9" i="1"/>
  <c r="BC9" i="1"/>
  <c r="AP9" i="1"/>
  <c r="AT9" i="1" s="1"/>
  <c r="AJ9" i="1"/>
  <c r="AD9" i="1"/>
  <c r="AF9" i="1" s="1"/>
  <c r="AH9" i="1" s="1"/>
  <c r="S9" i="1"/>
  <c r="BE8" i="1"/>
  <c r="BD8" i="1"/>
  <c r="BC8" i="1"/>
  <c r="AP8" i="1"/>
  <c r="AT8" i="1" s="1"/>
  <c r="AJ8" i="1"/>
  <c r="AD8" i="1"/>
  <c r="AF8" i="1" s="1"/>
  <c r="AH8" i="1" s="1"/>
  <c r="S8" i="1"/>
  <c r="BE7" i="1"/>
  <c r="BD7" i="1"/>
  <c r="BC7" i="1"/>
  <c r="AP7" i="1"/>
  <c r="AT7" i="1" s="1"/>
  <c r="AJ7" i="1"/>
  <c r="AD7" i="1"/>
  <c r="AF7" i="1" s="1"/>
  <c r="AH7" i="1" s="1"/>
  <c r="S7" i="1"/>
  <c r="BE6" i="1"/>
  <c r="BD6" i="1"/>
  <c r="BC6" i="1"/>
  <c r="AP6" i="1"/>
  <c r="AT6" i="1" s="1"/>
  <c r="AJ6" i="1"/>
  <c r="AD6" i="1"/>
  <c r="AF6" i="1" s="1"/>
  <c r="AH6" i="1" s="1"/>
  <c r="S6" i="1"/>
  <c r="BE5" i="1"/>
  <c r="BD5" i="1"/>
  <c r="BC5" i="1"/>
  <c r="AP5" i="1"/>
  <c r="AT5" i="1" s="1"/>
  <c r="AJ5" i="1"/>
  <c r="AD5" i="1"/>
  <c r="AF5" i="1" s="1"/>
  <c r="AH5" i="1" s="1"/>
  <c r="S5" i="1"/>
  <c r="BE4" i="1"/>
  <c r="BD4" i="1"/>
  <c r="BC4" i="1"/>
  <c r="AP4" i="1"/>
  <c r="AT4" i="1" s="1"/>
  <c r="AJ4" i="1"/>
  <c r="AD4" i="1"/>
  <c r="AF4" i="1" s="1"/>
  <c r="AH4" i="1" s="1"/>
  <c r="S4" i="1"/>
  <c r="BE3" i="1"/>
  <c r="BD3" i="1"/>
  <c r="BC3" i="1"/>
  <c r="AP3" i="1"/>
  <c r="AT3" i="1" s="1"/>
  <c r="AJ3" i="1"/>
  <c r="AD3" i="1"/>
  <c r="AF3" i="1" s="1"/>
  <c r="AH3" i="1" s="1"/>
  <c r="S3" i="1"/>
  <c r="BE2" i="1"/>
  <c r="BD2" i="1"/>
  <c r="BC2" i="1"/>
  <c r="AP2" i="1"/>
  <c r="AT2" i="1" s="1"/>
  <c r="AJ2" i="1"/>
  <c r="AD2" i="1"/>
  <c r="AF2" i="1" s="1"/>
  <c r="AH2" i="1" s="1"/>
  <c r="S2" i="1"/>
  <c r="AL13" i="1" l="1"/>
  <c r="AU13" i="1" s="1"/>
  <c r="AK7" i="1"/>
  <c r="AL7" i="1" s="1"/>
  <c r="AU7" i="1" s="1"/>
  <c r="AK6" i="1"/>
  <c r="AL6" i="1" s="1"/>
  <c r="AU6" i="1" s="1"/>
  <c r="AV6" i="1" s="1"/>
  <c r="AK10" i="1"/>
  <c r="AL10" i="1" s="1"/>
  <c r="AU10" i="1" s="1"/>
  <c r="BB10" i="1" s="1"/>
  <c r="AK11" i="1"/>
  <c r="AK3" i="1"/>
  <c r="AL3" i="1" s="1"/>
  <c r="AU3" i="1" s="1"/>
  <c r="AK4" i="1"/>
  <c r="AL4" i="1" s="1"/>
  <c r="AU4" i="1" s="1"/>
  <c r="BB4" i="1" s="1"/>
  <c r="AK12" i="1"/>
  <c r="AL12" i="1" s="1"/>
  <c r="AU12" i="1" s="1"/>
  <c r="BB13" i="1"/>
  <c r="AV13" i="1"/>
  <c r="AK2" i="1"/>
  <c r="AL2" i="1" s="1"/>
  <c r="AU2" i="1" s="1"/>
  <c r="AL11" i="1"/>
  <c r="AU11" i="1" s="1"/>
  <c r="AK9" i="1"/>
  <c r="AL9" i="1" s="1"/>
  <c r="AU9" i="1" s="1"/>
  <c r="AK5" i="1"/>
  <c r="AL5" i="1" s="1"/>
  <c r="AU5" i="1" s="1"/>
  <c r="AK8" i="1"/>
  <c r="AL8" i="1" s="1"/>
  <c r="AU8" i="1" s="1"/>
  <c r="AK14" i="1"/>
  <c r="AL14" i="1" s="1"/>
  <c r="AU14" i="1" s="1"/>
  <c r="AK15" i="1"/>
  <c r="AL15" i="1" s="1"/>
  <c r="AU15" i="1" s="1"/>
  <c r="AK16" i="1"/>
  <c r="AL16" i="1" s="1"/>
  <c r="AU16" i="1" s="1"/>
  <c r="AK17" i="1"/>
  <c r="AL17" i="1" s="1"/>
  <c r="AU17" i="1" s="1"/>
  <c r="AK18" i="1"/>
  <c r="AL18" i="1" s="1"/>
  <c r="AU18" i="1" s="1"/>
  <c r="AK19" i="1"/>
  <c r="AL19" i="1" s="1"/>
  <c r="AU19" i="1" s="1"/>
  <c r="BB6" i="1" l="1"/>
  <c r="AV10" i="1"/>
  <c r="AV4" i="1"/>
  <c r="AV15" i="1"/>
  <c r="BB15" i="1"/>
  <c r="BB9" i="1"/>
  <c r="AV9" i="1"/>
  <c r="BB2" i="1"/>
  <c r="AV2" i="1"/>
  <c r="AV18" i="1"/>
  <c r="BB18" i="1"/>
  <c r="AV8" i="1"/>
  <c r="BB8" i="1"/>
  <c r="AV19" i="1"/>
  <c r="BB19" i="1"/>
  <c r="AV14" i="1"/>
  <c r="BB14" i="1"/>
  <c r="AV16" i="1"/>
  <c r="BB16" i="1"/>
  <c r="BB11" i="1"/>
  <c r="AV11" i="1"/>
  <c r="AV17" i="1"/>
  <c r="BB17" i="1"/>
  <c r="BB7" i="1"/>
  <c r="AV7" i="1"/>
  <c r="AV5" i="1"/>
  <c r="BB5" i="1"/>
  <c r="BB12" i="1"/>
  <c r="AV12" i="1"/>
  <c r="BB3" i="1"/>
  <c r="AV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<sst xmlns="http://schemas.openxmlformats.org/spreadsheetml/2006/main" count="315" uniqueCount="147">
  <si>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</si>
  <si>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</si>
  <si>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</si>
  <si>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</si>
  <si>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</si>
  <si>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</si>
  <si>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</si>
  <si>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</si>
  <si>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</si>
  <si>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</si>
  <si>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</si>
  <si>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</si>
  <si>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</si>
  <si>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</si>
  <si>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</si>
  <si>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</si>
  <si>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</si>
  <si>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</si>
  <si>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</si>
  <si>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</si>
  <si>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</si>
  <si>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</si>
  <si>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</si>
  <si>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</si>
  <si>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</si>
  <si>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</si>
  <si>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</si>
  <si>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</si>
  <si>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</si>
  <si>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</si>
  <si>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</si>
  <si>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</si>
  <si>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</si>
  <si>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</si>
  <si>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</si>
  <si>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</si>
  <si>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</si>
  <si>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</si>
  <si>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</si>
  <si>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</si>
  <si>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</si>
  <si>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</si>
  <si>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</si>
  <si>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</si>
  <si>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</si>
  <si>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</si>
  <si>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</si>
  <si>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</si>
  <si>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</si>
  <si>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</si>
  <si>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</si>
  <si>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</si>
  <si>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</si>
  <si>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</si>
  <si>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</si>
  <si>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</si>
  <si>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</si>
  <si>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</si>
  <si>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</si>
  <si>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Bath Accessories</t>
  </si>
  <si>
    <t>8424.89.9000</t>
  </si>
  <si>
    <t>Toothbrush holder</t>
    <phoneticPr fontId="2" type="noConversion"/>
  </si>
  <si>
    <t xml:space="preserve">3924.10.4000 </t>
  </si>
  <si>
    <t>N Natori Studio</t>
  </si>
  <si>
    <t>N Natori Studio 5%</t>
  </si>
  <si>
    <t>Akito</t>
    <phoneticPr fontId="12" type="noConversion"/>
  </si>
  <si>
    <t>Resin Lotion pump (plastic chrome black pump head)</t>
    <phoneticPr fontId="12" type="noConversion"/>
  </si>
  <si>
    <t xml:space="preserve">Lotion pump </t>
    <phoneticPr fontId="2" type="noConversion"/>
  </si>
  <si>
    <t>Resin handpainted</t>
  </si>
  <si>
    <t>2.75X2.75x7.95"</t>
  </si>
  <si>
    <t>Marble</t>
    <phoneticPr fontId="2" type="noConversion"/>
  </si>
  <si>
    <t>NS71-4195</t>
    <phoneticPr fontId="2" type="noConversion"/>
  </si>
  <si>
    <t>Piece</t>
  </si>
  <si>
    <t>Normal</t>
  </si>
  <si>
    <t>2 pcs LP+2 pcs TBH+1 pc TUM+1 pc SD +1 set Hooks，mix into one carton</t>
  </si>
  <si>
    <t>Akito</t>
    <phoneticPr fontId="12" type="noConversion"/>
  </si>
  <si>
    <t>Resin Toothbrush holder</t>
    <phoneticPr fontId="12" type="noConversion"/>
  </si>
  <si>
    <t>4.125x2.25x4.25''</t>
  </si>
  <si>
    <t>Marble</t>
    <phoneticPr fontId="2" type="noConversion"/>
  </si>
  <si>
    <t>NS71-4196</t>
  </si>
  <si>
    <t>Resin Tumbler</t>
    <phoneticPr fontId="12" type="noConversion"/>
  </si>
  <si>
    <t xml:space="preserve"> Tumbler</t>
    <phoneticPr fontId="2" type="noConversion"/>
  </si>
  <si>
    <t>2.75X2.75X4.25"</t>
  </si>
  <si>
    <t>NS71-4197</t>
  </si>
  <si>
    <t>Resin Soap dish</t>
    <phoneticPr fontId="12" type="noConversion"/>
  </si>
  <si>
    <t>Soap dish</t>
    <phoneticPr fontId="2" type="noConversion"/>
  </si>
  <si>
    <t>5.25x3.75x1''</t>
  </si>
  <si>
    <t>NS71-4198</t>
  </si>
  <si>
    <t>Martha Stewart</t>
  </si>
  <si>
    <t>Martha Stewart (Bath) 5%</t>
  </si>
  <si>
    <t>Kenzo</t>
    <phoneticPr fontId="12" type="noConversion"/>
  </si>
  <si>
    <t>Resin Lotion pump (plastic chrome pump head)</t>
    <phoneticPr fontId="12" type="noConversion"/>
  </si>
  <si>
    <t xml:space="preserve">Lotion pump </t>
    <phoneticPr fontId="2" type="noConversion"/>
  </si>
  <si>
    <t>Resin</t>
  </si>
  <si>
    <t>3 x3 x8.075''</t>
  </si>
  <si>
    <t>Black</t>
    <phoneticPr fontId="2" type="noConversion"/>
  </si>
  <si>
    <t>MT71-0771</t>
    <phoneticPr fontId="2" type="noConversion"/>
  </si>
  <si>
    <t>Kenzo</t>
    <phoneticPr fontId="12" type="noConversion"/>
  </si>
  <si>
    <t>Resin Toothbrush holder</t>
    <phoneticPr fontId="12" type="noConversion"/>
  </si>
  <si>
    <t>Toothbrush holder</t>
    <phoneticPr fontId="2" type="noConversion"/>
  </si>
  <si>
    <t>4.5x2.5x4.125''</t>
  </si>
  <si>
    <t>Black</t>
    <phoneticPr fontId="2" type="noConversion"/>
  </si>
  <si>
    <t>MT71-0772</t>
  </si>
  <si>
    <t>Resin Tumbler</t>
    <phoneticPr fontId="12" type="noConversion"/>
  </si>
  <si>
    <t>3x3x4.25''</t>
  </si>
  <si>
    <t>MT71-0773</t>
  </si>
  <si>
    <t>Kenzo</t>
    <phoneticPr fontId="12" type="noConversion"/>
  </si>
  <si>
    <t>Soap dish</t>
    <phoneticPr fontId="2" type="noConversion"/>
  </si>
  <si>
    <t>5.75x3.875x1''</t>
  </si>
  <si>
    <t>MT71-0774</t>
  </si>
  <si>
    <t>Riku</t>
    <phoneticPr fontId="12" type="noConversion"/>
  </si>
  <si>
    <t>Resin Lotion pump (plastic glossy gold pump head)</t>
    <phoneticPr fontId="12" type="noConversion"/>
  </si>
  <si>
    <t>3x3x8''</t>
  </si>
  <si>
    <t>Taupe</t>
    <phoneticPr fontId="2" type="noConversion"/>
  </si>
  <si>
    <t>NS71-4199</t>
    <phoneticPr fontId="2" type="noConversion"/>
  </si>
  <si>
    <t>Resin Toothbrush holder</t>
    <phoneticPr fontId="12" type="noConversion"/>
  </si>
  <si>
    <t>4.5x2.5x4.375''</t>
  </si>
  <si>
    <t>NS71-4200</t>
  </si>
  <si>
    <t>3x3x4.375''</t>
  </si>
  <si>
    <t>NS71-4201</t>
  </si>
  <si>
    <t>Resin Soap dish</t>
    <phoneticPr fontId="12" type="noConversion"/>
  </si>
  <si>
    <t>NS71-4202</t>
  </si>
  <si>
    <t>Laura Ashley</t>
  </si>
  <si>
    <t>Laura Ashley 5%</t>
  </si>
  <si>
    <t>Charlotte</t>
  </si>
  <si>
    <t>Matte resin with pearlized area</t>
  </si>
  <si>
    <t>3x3x7.9"</t>
  </si>
  <si>
    <t>TBC</t>
    <phoneticPr fontId="2" type="noConversion"/>
  </si>
  <si>
    <t>LA71-0319</t>
  </si>
  <si>
    <r>
      <t>2 pcs LP+2 pcs TBH+1 pc TUM+1 pc SD+1 set Hooks+1 pc 3ORG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</si>
  <si>
    <t>4.25x2.36x4.45"</t>
  </si>
  <si>
    <t>LA71-0320</t>
  </si>
  <si>
    <t>3x3x4.45"</t>
  </si>
  <si>
    <t>TBC</t>
    <phoneticPr fontId="2" type="noConversion"/>
  </si>
  <si>
    <t>LA71-0321</t>
  </si>
  <si>
    <t>Resin Soap dish</t>
    <phoneticPr fontId="12" type="noConversion"/>
  </si>
  <si>
    <t>Soap dish</t>
    <phoneticPr fontId="2" type="noConversion"/>
  </si>
  <si>
    <t>5.5x3.94x1"</t>
  </si>
  <si>
    <t>LA71-0322</t>
  </si>
  <si>
    <t>Resin Hooks(12pcs)</t>
    <phoneticPr fontId="12" type="noConversion"/>
  </si>
  <si>
    <t>Hooks</t>
    <phoneticPr fontId="2" type="noConversion"/>
  </si>
  <si>
    <t>1.45x1.4x0.4"</t>
  </si>
  <si>
    <t>LA71-0323</t>
  </si>
  <si>
    <t>Resin 3hole organizer with tray</t>
    <phoneticPr fontId="12" type="noConversion"/>
  </si>
  <si>
    <t>3hole organizer with tray</t>
    <phoneticPr fontId="2" type="noConversion"/>
  </si>
  <si>
    <t>8.75x6.5x4.2"</t>
  </si>
  <si>
    <t>LA71-0324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</si>
</sst>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[$$-409]#,##0.00"/>
    <numFmt numFmtId="180" formatCode="0.0_ "/>
    <numFmt numFmtId="181" formatCode="0.0_);[Red]\(0.0\)"/>
    <numFmt numFmtId="182" formatCode="#,##0_ "/>
    <numFmt numFmtId="183" formatCode="0.0%"/>
    <numFmt numFmtId="184" formatCode="0.00000"/>
    <numFmt numFmtId="185" formatCode="0_);[Red]\(0\)"/>
  </numFmts>
  <fonts count="17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2"/>
      <name val="宋体"/>
      <family val="3"/>
      <charset val="134"/>
    </font>
    <font>
      <sz val="10"/>
      <color indexed="12"/>
      <name val="Arial"/>
      <family val="2"/>
    </font>
    <font>
      <sz val="11"/>
      <color theme="1"/>
      <name val="Calibri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6" fillId="0" borderId="0"/>
    <xf numFmtId="179" fontId="11" fillId="0" borderId="0"/>
    <xf numFmtId="179" fontId="11" fillId="0" borderId="0"/>
    <xf numFmtId="179" fontId="6" fillId="0" borderId="0"/>
    <xf numFmtId="43" fontId="1" fillId="0" borderId="0" applyFont="0" applyFill="0" applyBorder="0" applyAlignment="0" applyProtection="0">
      <alignment vertical="center"/>
    </xf>
    <xf numFmtId="179" fontId="1" fillId="0" borderId="0"/>
    <xf numFmtId="179" fontId="11" fillId="0" borderId="0">
      <alignment vertical="center"/>
    </xf>
    <xf numFmtId="9" fontId="1" fillId="0" borderId="0" applyFont="0" applyFill="0" applyBorder="0" applyAlignment="0" applyProtection="0"/>
    <xf numFmtId="179" fontId="1" fillId="0" borderId="0"/>
  </cellStyleXfs>
  <cellXfs count="9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4" xfId="0" applyNumberForma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8" fontId="7" fillId="0" borderId="4" xfId="2" applyNumberFormat="1" applyFont="1" applyBorder="1" applyAlignment="1">
      <alignment wrapText="1"/>
    </xf>
    <xf numFmtId="2" fontId="8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6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6" fontId="7" fillId="4" borderId="4" xfId="2" applyNumberFormat="1" applyFont="1" applyFill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176" fontId="7" fillId="2" borderId="4" xfId="2" applyNumberFormat="1" applyFont="1" applyFill="1" applyBorder="1" applyAlignment="1">
      <alignment wrapText="1"/>
    </xf>
    <xf numFmtId="10" fontId="7" fillId="2" borderId="4" xfId="2" applyNumberFormat="1" applyFont="1" applyFill="1" applyBorder="1" applyAlignment="1">
      <alignment wrapText="1"/>
    </xf>
    <xf numFmtId="176" fontId="8" fillId="6" borderId="4" xfId="2" applyNumberFormat="1" applyFont="1" applyFill="1" applyBorder="1" applyAlignment="1">
      <alignment wrapText="1"/>
    </xf>
    <xf numFmtId="176" fontId="4" fillId="2" borderId="4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176" fontId="9" fillId="0" borderId="4" xfId="2" applyNumberFormat="1" applyFont="1" applyBorder="1" applyAlignment="1">
      <alignment wrapText="1"/>
    </xf>
    <xf numFmtId="2" fontId="9" fillId="0" borderId="4" xfId="2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179" fontId="1" fillId="0" borderId="2" xfId="3" applyFont="1" applyBorder="1" applyAlignment="1">
      <alignment horizontal="center" vertical="center" wrapText="1"/>
    </xf>
    <xf numFmtId="179" fontId="1" fillId="0" borderId="4" xfId="3" applyFont="1" applyBorder="1" applyAlignment="1">
      <alignment vertical="center" wrapText="1"/>
    </xf>
    <xf numFmtId="180" fontId="1" fillId="7" borderId="4" xfId="3" applyNumberFormat="1" applyFont="1" applyFill="1" applyBorder="1" applyAlignment="1">
      <alignment horizontal="left" vertical="center" wrapText="1"/>
    </xf>
    <xf numFmtId="0" fontId="6" fillId="4" borderId="4" xfId="0" applyFont="1" applyFill="1" applyBorder="1"/>
    <xf numFmtId="180" fontId="1" fillId="0" borderId="2" xfId="4" applyNumberFormat="1" applyFont="1" applyBorder="1" applyAlignment="1">
      <alignment vertical="center"/>
    </xf>
    <xf numFmtId="181" fontId="1" fillId="0" borderId="3" xfId="4" applyNumberFormat="1" applyFont="1" applyBorder="1" applyAlignment="1">
      <alignment horizontal="center" vertical="center"/>
    </xf>
    <xf numFmtId="181" fontId="14" fillId="0" borderId="4" xfId="0" applyNumberFormat="1" applyFont="1" applyBorder="1"/>
    <xf numFmtId="183" fontId="14" fillId="0" borderId="4" xfId="0" applyNumberFormat="1" applyFont="1" applyBorder="1" applyAlignment="1">
      <alignment horizontal="center"/>
    </xf>
    <xf numFmtId="179" fontId="1" fillId="0" borderId="5" xfId="3" applyFont="1" applyBorder="1" applyAlignment="1">
      <alignment horizontal="center" vertical="center" wrapText="1"/>
    </xf>
    <xf numFmtId="181" fontId="1" fillId="0" borderId="3" xfId="8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wrapText="1"/>
    </xf>
    <xf numFmtId="179" fontId="3" fillId="0" borderId="2" xfId="3" applyFont="1" applyBorder="1" applyAlignment="1">
      <alignment vertical="center" wrapText="1"/>
    </xf>
    <xf numFmtId="0" fontId="0" fillId="0" borderId="4" xfId="0" applyBorder="1"/>
    <xf numFmtId="185" fontId="3" fillId="8" borderId="2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6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176" fontId="4" fillId="4" borderId="1" xfId="0" applyNumberFormat="1" applyFont="1" applyFill="1" applyBorder="1" applyAlignment="1">
      <alignment wrapText="1"/>
    </xf>
    <xf numFmtId="181" fontId="1" fillId="0" borderId="4" xfId="7" applyNumberFormat="1" applyFont="1" applyBorder="1" applyAlignment="1">
      <alignment horizontal="center" vertical="center" shrinkToFit="1"/>
    </xf>
    <xf numFmtId="2" fontId="0" fillId="0" borderId="4" xfId="0" applyNumberFormat="1" applyBorder="1" applyAlignment="1">
      <alignment wrapText="1"/>
    </xf>
    <xf numFmtId="182" fontId="1" fillId="0" borderId="4" xfId="5" applyNumberFormat="1" applyFont="1" applyBorder="1" applyAlignment="1">
      <alignment horizontal="center" vertical="center" wrapText="1"/>
    </xf>
    <xf numFmtId="178" fontId="0" fillId="9" borderId="4" xfId="0" applyNumberFormat="1" applyFill="1" applyBorder="1"/>
    <xf numFmtId="2" fontId="0" fillId="0" borderId="4" xfId="0" applyNumberFormat="1" applyBorder="1"/>
    <xf numFmtId="1" fontId="0" fillId="9" borderId="4" xfId="0" applyNumberFormat="1" applyFill="1" applyBorder="1"/>
    <xf numFmtId="3" fontId="0" fillId="0" borderId="4" xfId="0" applyNumberFormat="1" applyBorder="1"/>
    <xf numFmtId="176" fontId="0" fillId="9" borderId="4" xfId="0" applyNumberFormat="1" applyFill="1" applyBorder="1"/>
    <xf numFmtId="10" fontId="0" fillId="0" borderId="4" xfId="0" applyNumberFormat="1" applyBorder="1" applyAlignment="1">
      <alignment wrapText="1"/>
    </xf>
    <xf numFmtId="176" fontId="0" fillId="9" borderId="4" xfId="0" applyNumberFormat="1" applyFill="1" applyBorder="1" applyAlignment="1">
      <alignment wrapText="1"/>
    </xf>
    <xf numFmtId="10" fontId="0" fillId="9" borderId="4" xfId="9" applyNumberFormat="1" applyFont="1" applyFill="1" applyBorder="1" applyAlignment="1"/>
    <xf numFmtId="176" fontId="4" fillId="4" borderId="4" xfId="0" applyNumberFormat="1" applyFont="1" applyFill="1" applyBorder="1" applyAlignment="1">
      <alignment wrapText="1"/>
    </xf>
    <xf numFmtId="10" fontId="0" fillId="9" borderId="4" xfId="9" applyNumberFormat="1" applyFont="1" applyFill="1" applyBorder="1" applyAlignment="1">
      <alignment wrapText="1"/>
    </xf>
    <xf numFmtId="0" fontId="1" fillId="0" borderId="4" xfId="6" applyNumberFormat="1" applyFont="1" applyFill="1" applyBorder="1" applyAlignment="1">
      <alignment horizontal="center" vertical="center"/>
    </xf>
    <xf numFmtId="176" fontId="13" fillId="9" borderId="4" xfId="0" applyNumberFormat="1" applyFont="1" applyFill="1" applyBorder="1"/>
    <xf numFmtId="2" fontId="13" fillId="9" borderId="4" xfId="0" applyNumberFormat="1" applyFont="1" applyFill="1" applyBorder="1"/>
    <xf numFmtId="0" fontId="13" fillId="0" borderId="4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181" fontId="1" fillId="0" borderId="3" xfId="7" applyNumberFormat="1" applyFont="1" applyBorder="1" applyAlignment="1">
      <alignment horizontal="center" vertical="center" shrinkToFit="1"/>
    </xf>
    <xf numFmtId="184" fontId="0" fillId="9" borderId="4" xfId="0" applyNumberFormat="1" applyFill="1" applyBorder="1"/>
    <xf numFmtId="185" fontId="3" fillId="0" borderId="2" xfId="0" applyNumberFormat="1" applyFont="1" applyBorder="1" applyAlignment="1">
      <alignment vertical="center" wrapText="1"/>
    </xf>
    <xf numFmtId="181" fontId="1" fillId="0" borderId="4" xfId="4" applyNumberFormat="1" applyFont="1" applyBorder="1" applyAlignment="1">
      <alignment horizontal="center" vertical="center"/>
    </xf>
    <xf numFmtId="179" fontId="3" fillId="0" borderId="5" xfId="3" applyFont="1" applyBorder="1" applyAlignment="1">
      <alignment vertical="center" wrapText="1"/>
    </xf>
    <xf numFmtId="181" fontId="1" fillId="0" borderId="4" xfId="8" applyNumberFormat="1" applyFont="1" applyBorder="1" applyAlignment="1">
      <alignment horizontal="center" vertical="center"/>
    </xf>
    <xf numFmtId="185" fontId="3" fillId="0" borderId="2" xfId="0" applyNumberFormat="1" applyFont="1" applyBorder="1" applyAlignment="1">
      <alignment vertical="center"/>
    </xf>
    <xf numFmtId="179" fontId="3" fillId="0" borderId="6" xfId="3" applyFont="1" applyBorder="1" applyAlignment="1">
      <alignment vertical="center" wrapText="1"/>
    </xf>
    <xf numFmtId="0" fontId="3" fillId="0" borderId="4" xfId="3" applyNumberFormat="1" applyFont="1" applyBorder="1" applyAlignment="1">
      <alignment vertical="center" wrapText="1"/>
    </xf>
    <xf numFmtId="0" fontId="1" fillId="0" borderId="4" xfId="3" applyNumberFormat="1" applyFont="1" applyBorder="1" applyAlignment="1">
      <alignment horizontal="left" vertical="center" wrapText="1"/>
    </xf>
    <xf numFmtId="0" fontId="1" fillId="0" borderId="4" xfId="3" applyNumberFormat="1" applyFont="1" applyBorder="1" applyAlignment="1">
      <alignment vertical="center" wrapText="1"/>
    </xf>
    <xf numFmtId="0" fontId="1" fillId="0" borderId="4" xfId="3" applyNumberFormat="1" applyFont="1" applyBorder="1" applyAlignment="1">
      <alignment horizontal="center" vertical="center" wrapText="1"/>
    </xf>
    <xf numFmtId="0" fontId="1" fillId="0" borderId="4" xfId="4" applyNumberFormat="1" applyFont="1" applyBorder="1" applyAlignment="1">
      <alignment vertical="center"/>
    </xf>
    <xf numFmtId="0" fontId="1" fillId="0" borderId="4" xfId="10" applyNumberFormat="1" applyBorder="1" applyAlignment="1">
      <alignment horizontal="center" vertical="center"/>
    </xf>
    <xf numFmtId="0" fontId="1" fillId="0" borderId="4" xfId="8" applyNumberFormat="1" applyFont="1" applyBorder="1" applyAlignment="1">
      <alignment horizontal="center" vertical="center"/>
    </xf>
    <xf numFmtId="0" fontId="1" fillId="0" borderId="4" xfId="5" applyNumberFormat="1" applyFont="1" applyBorder="1" applyAlignment="1">
      <alignment horizontal="center" vertical="center" wrapText="1"/>
    </xf>
    <xf numFmtId="0" fontId="1" fillId="7" borderId="4" xfId="3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1">
    <cellStyle name="Comma 2" xfId="6"/>
    <cellStyle name="Normal 2" xfId="1"/>
    <cellStyle name="Normal 2 18 2" xfId="2"/>
    <cellStyle name="Normal 2 2" xfId="10"/>
    <cellStyle name="Normal 2 32" xfId="4"/>
    <cellStyle name="Normal 3" xfId="7"/>
    <cellStyle name="Percent 2" xfId="9"/>
    <cellStyle name="常规" xfId="0" builtinId="0"/>
    <cellStyle name="常规_quotation-Mercury  3.22.2011 (for BBB) 3" xfId="8"/>
    <cellStyle name="常规_quotation-Mercury  3.22.2011 (for BBB)_BBB Spring 12 Styleout Belize - Heather 102111 2" xfId="3"/>
    <cellStyle name="样式 1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121869</xdr:colOff>
      <xdr:row>2</xdr:row>
      <xdr:rowOff>80730</xdr:rowOff>
    </xdr:from>
    <xdr:to>
      <xdr:col>1</xdr:col>
      <xdr:colOff>2123967</xdr:colOff>
      <xdr:row>4</xdr:row>
      <xdr:rowOff>152950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13C1B0-FC89-4A82-B129-0D91A667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8144" y="6738705"/>
          <a:ext cx="2002098" cy="77707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275808</xdr:colOff>
      <xdr:row>6</xdr:row>
      <xdr:rowOff>186010</xdr:rowOff>
    </xdr:from>
    <xdr:to>
      <xdr:col>1</xdr:col>
      <xdr:colOff>2377256</xdr:colOff>
      <xdr:row>9</xdr:row>
      <xdr:rowOff>102628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E3EBD70-D1A0-41C2-84DC-F82778C0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52083" y="8606110"/>
          <a:ext cx="2101448" cy="97389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131157</xdr:colOff>
      <xdr:row>9</xdr:row>
      <xdr:rowOff>262097</xdr:rowOff>
    </xdr:from>
    <xdr:to>
      <xdr:col>1</xdr:col>
      <xdr:colOff>2233448</xdr:colOff>
      <xdr:row>12</xdr:row>
      <xdr:rowOff>177574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DCC4F146-4D8D-4121-AFD4-FCB1B8A9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07432" y="10091897"/>
          <a:ext cx="2102291" cy="97275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189769</xdr:colOff>
      <xdr:row>14</xdr:row>
      <xdr:rowOff>306552</xdr:rowOff>
    </xdr:from>
    <xdr:to>
      <xdr:col>1</xdr:col>
      <xdr:colOff>2401667</xdr:colOff>
      <xdr:row>17</xdr:row>
      <xdr:rowOff>131378</xdr:rowOff>
    </xdr:to>
    <xdr:pic>
      <xdr:nvPicPr>
        <xdr:cNvPr id="13" name="图片 13">
          <a:extLst>
            <a:ext uri="{FF2B5EF4-FFF2-40B4-BE49-F238E27FC236}">
              <a16:creationId xmlns:a16="http://schemas.microsoft.com/office/drawing/2014/main" xmlns="" id="{1BF9E2E0-A6D0-4158-83F6-20EC69D90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6044" y="12250902"/>
          <a:ext cx="2211898" cy="8821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BA%20April%20POE%20Quote%20Sheet%20-%2020251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-Everyday"/>
      <sheetName val="Item - Everyday"/>
      <sheetName val="Sales -Hot Door"/>
      <sheetName val="Item - Hot Door"/>
      <sheetName val="Suny 11.12-hot door"/>
      <sheetName val="Sunny 11.7-everyday"/>
      <sheetName val="Sunny 10.30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18">
          <cell r="Q18">
            <v>1.83</v>
          </cell>
        </row>
        <row r="19">
          <cell r="Q19">
            <v>1.56</v>
          </cell>
        </row>
        <row r="20">
          <cell r="Q20">
            <v>1.44</v>
          </cell>
        </row>
        <row r="21">
          <cell r="Q21">
            <v>1.44</v>
          </cell>
        </row>
        <row r="23">
          <cell r="Q23">
            <v>2.0499999999999998</v>
          </cell>
        </row>
        <row r="24">
          <cell r="Q24">
            <v>1.77</v>
          </cell>
        </row>
        <row r="25">
          <cell r="Q25">
            <v>1.65</v>
          </cell>
        </row>
        <row r="26">
          <cell r="Q26">
            <v>1.65</v>
          </cell>
        </row>
        <row r="28">
          <cell r="Q28">
            <v>1.75</v>
          </cell>
        </row>
        <row r="29">
          <cell r="Q29">
            <v>1.49</v>
          </cell>
        </row>
        <row r="30">
          <cell r="Q30">
            <v>1.38</v>
          </cell>
        </row>
        <row r="31">
          <cell r="Q31">
            <v>1.38</v>
          </cell>
        </row>
        <row r="33">
          <cell r="Q33">
            <v>1.99</v>
          </cell>
        </row>
        <row r="34">
          <cell r="Q34">
            <v>1.57</v>
          </cell>
        </row>
        <row r="35">
          <cell r="Q35">
            <v>1.46</v>
          </cell>
        </row>
        <row r="36">
          <cell r="Q36">
            <v>1.46</v>
          </cell>
        </row>
        <row r="37">
          <cell r="Q37">
            <v>1.78</v>
          </cell>
        </row>
        <row r="38">
          <cell r="Q38">
            <v>3.6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0"/>
  <sheetViews>
    <sheetView tabSelected="1" zoomScale="87" zoomScaleNormal="87" workbookViewId="0">
      <selection activeCell="BH1" sqref="BH1:BJ1048576"/>
    </sheetView>
  </sheetViews>
  <sheetFormatPr defaultColWidth="9.140625" defaultRowHeight="15"/>
  <cols>
    <col min="1" max="1" width="10.140625" style="1" customWidth="1"/>
    <col min="2" max="2" width="37.140625" style="2" customWidth="1"/>
    <col min="3" max="3" width="8.42578125" style="2" customWidth="1"/>
    <col min="4" max="4" width="10.5703125" style="2" customWidth="1"/>
    <col min="5" max="5" width="22.140625" style="2" customWidth="1"/>
    <col min="6" max="6" width="12.7109375" style="2" customWidth="1"/>
    <col min="7" max="7" width="14.7109375" style="2" customWidth="1"/>
    <col min="8" max="8" width="26.85546875" style="2" customWidth="1"/>
    <col min="9" max="9" width="17" style="2" customWidth="1"/>
    <col min="10" max="10" width="27.85546875" style="2" customWidth="1"/>
    <col min="11" max="11" width="12.140625" style="3" customWidth="1"/>
    <col min="12" max="12" width="13.140625" style="2" customWidth="1"/>
    <col min="13" max="13" width="14.85546875" style="2" customWidth="1"/>
    <col min="14" max="14" width="6.140625" style="2" customWidth="1"/>
    <col min="15" max="15" width="8.5703125" style="2" customWidth="1"/>
    <col min="16" max="16" width="15.42578125" style="2" customWidth="1"/>
    <col min="17" max="17" width="13.5703125" style="2" customWidth="1"/>
    <col min="18" max="18" width="8.85546875" style="2" customWidth="1"/>
    <col min="19" max="19" width="8.5703125" style="91" customWidth="1"/>
    <col min="20" max="20" width="12.42578125" style="2" customWidth="1"/>
    <col min="21" max="21" width="14" style="2" customWidth="1"/>
    <col min="22" max="22" width="8.140625" style="92" customWidth="1"/>
    <col min="23" max="23" width="8.7109375" style="92" customWidth="1"/>
    <col min="24" max="24" width="8.5703125" style="92" customWidth="1"/>
    <col min="25" max="25" width="8.140625" style="92" customWidth="1"/>
    <col min="26" max="26" width="8.7109375" style="92" customWidth="1"/>
    <col min="27" max="27" width="7.140625" style="92" customWidth="1"/>
    <col min="28" max="28" width="9" style="93" customWidth="1"/>
    <col min="29" max="29" width="6.28515625" style="94" customWidth="1"/>
    <col min="30" max="30" width="10" style="95" customWidth="1"/>
    <col min="31" max="31" width="10" style="93" customWidth="1"/>
    <col min="32" max="32" width="9.85546875" style="94" customWidth="1"/>
    <col min="33" max="33" width="11.5703125" style="2" customWidth="1"/>
    <col min="34" max="34" width="8.85546875" style="5" customWidth="1"/>
    <col min="35" max="35" width="15.5703125" style="2" customWidth="1"/>
    <col min="36" max="36" width="9.710937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9.140625" style="2" customWidth="1"/>
    <col min="52" max="52" width="10.140625" style="5" customWidth="1"/>
    <col min="53" max="53" width="9.140625" style="2"/>
    <col min="54" max="54" width="12.42578125" style="5" customWidth="1"/>
    <col min="55" max="55" width="12.5703125" style="5" customWidth="1"/>
    <col min="56" max="56" width="11.85546875" style="5" customWidth="1"/>
    <col min="57" max="57" width="9.140625" style="2"/>
    <col min="58" max="59" width="9.140625" style="2" customWidth="1"/>
    <col min="60" max="16384" width="9.140625" style="2"/>
  </cols>
  <sheetData>
    <row r="1" spans="1:59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30" t="s">
        <v>53</v>
      </c>
      <c r="BC1" s="30" t="s">
        <v>54</v>
      </c>
      <c r="BD1" s="30" t="s">
        <v>55</v>
      </c>
      <c r="BE1" s="31" t="s">
        <v>56</v>
      </c>
      <c r="BF1" s="32" t="s">
        <v>57</v>
      </c>
      <c r="BG1" s="33" t="s">
        <v>58</v>
      </c>
    </row>
    <row r="2" spans="1:59" ht="27.95" customHeight="1">
      <c r="A2" s="45">
        <v>8</v>
      </c>
      <c r="B2" s="46"/>
      <c r="C2" s="47"/>
      <c r="D2" s="48" t="s">
        <v>63</v>
      </c>
      <c r="E2" s="49" t="s">
        <v>64</v>
      </c>
      <c r="F2" s="14" t="s">
        <v>59</v>
      </c>
      <c r="G2" s="50" t="s">
        <v>65</v>
      </c>
      <c r="H2" s="35" t="s">
        <v>66</v>
      </c>
      <c r="I2" s="51" t="s">
        <v>67</v>
      </c>
      <c r="J2" s="35" t="s">
        <v>68</v>
      </c>
      <c r="K2" s="35" t="s">
        <v>68</v>
      </c>
      <c r="L2" s="36" t="s">
        <v>69</v>
      </c>
      <c r="M2" s="51" t="s">
        <v>70</v>
      </c>
      <c r="N2" s="47"/>
      <c r="O2" s="47"/>
      <c r="P2" s="52" t="s">
        <v>71</v>
      </c>
      <c r="Q2" s="47"/>
      <c r="R2" s="53" t="s">
        <v>72</v>
      </c>
      <c r="S2" s="54">
        <f>'[1]Suny 11.12-hot door'!Q18</f>
        <v>1.83</v>
      </c>
      <c r="T2" s="49" t="s">
        <v>73</v>
      </c>
      <c r="U2" s="34" t="s">
        <v>74</v>
      </c>
      <c r="V2" s="38">
        <v>31.5</v>
      </c>
      <c r="W2" s="38">
        <v>19.5</v>
      </c>
      <c r="X2" s="38">
        <v>22.5</v>
      </c>
      <c r="Y2" s="39">
        <v>16</v>
      </c>
      <c r="Z2" s="55">
        <v>8</v>
      </c>
      <c r="AA2" s="55">
        <v>20.5</v>
      </c>
      <c r="AB2" s="56">
        <v>10</v>
      </c>
      <c r="AC2" s="57">
        <v>3</v>
      </c>
      <c r="AD2" s="58">
        <f t="shared" ref="AD2:AD19" si="0">IF(Y2="","",Y2*Z2*AA2/1000000)</f>
        <v>2.624E-3</v>
      </c>
      <c r="AE2" s="59">
        <v>63</v>
      </c>
      <c r="AF2" s="60">
        <f t="shared" ref="AF2:AF19" si="1">IF(AC2="","",AE2/AD2*AC2)</f>
        <v>72027.439024390245</v>
      </c>
      <c r="AG2" s="61">
        <v>2250</v>
      </c>
      <c r="AH2" s="62">
        <f t="shared" ref="AH2:AH19" si="2">IF(ISERROR(AG2/AF2),"",AG2/AF2)</f>
        <v>3.1238095238095238E-2</v>
      </c>
      <c r="AI2" s="40" t="s">
        <v>60</v>
      </c>
      <c r="AJ2" s="41">
        <f>1.8%+20%</f>
        <v>0.21800000000000003</v>
      </c>
      <c r="AK2" s="62">
        <f t="shared" ref="AK2:AK19" si="3">IF(ISERROR(S2*AJ2),"",S2*AJ2)</f>
        <v>0.39894000000000007</v>
      </c>
      <c r="AL2" s="62">
        <f t="shared" ref="AL2:AL19" si="4">IF(ISERROR(S2+AH2+AK2),"",S2+AH2+AK2)</f>
        <v>2.2601780952380954</v>
      </c>
      <c r="AM2" s="63">
        <v>0</v>
      </c>
      <c r="AN2" s="64">
        <v>0</v>
      </c>
      <c r="AO2" s="63">
        <v>0.05</v>
      </c>
      <c r="AP2" s="62">
        <f t="shared" ref="AP2:AP19" si="5">IF(ISERROR(AW2*AO2),"",AW2*AO2)</f>
        <v>0.1575</v>
      </c>
      <c r="AQ2" s="6">
        <v>0</v>
      </c>
      <c r="AR2" s="63">
        <v>0</v>
      </c>
      <c r="AS2" s="64">
        <v>0</v>
      </c>
      <c r="AT2" s="62">
        <f t="shared" ref="AT2:AT19" si="6">IF(ISERROR(AN2+AP2+AS2),"",AN2+AP2+AS2)</f>
        <v>0.1575</v>
      </c>
      <c r="AU2" s="62">
        <f t="shared" ref="AU2:AU19" si="7">IF(ISERROR(AL2+AT2),"",AL2+AT2)</f>
        <v>2.4176780952380956</v>
      </c>
      <c r="AV2" s="65">
        <f t="shared" ref="AV2:AV19" si="8">IF(ISERROR((AW2-AU2)/AW2),"",(AW2-AU2)/AW2)</f>
        <v>0.2324831443688585</v>
      </c>
      <c r="AW2" s="66">
        <v>3.15</v>
      </c>
      <c r="AX2" s="6"/>
      <c r="AY2" s="67"/>
      <c r="AZ2" s="6"/>
      <c r="BA2" s="68">
        <v>2400</v>
      </c>
      <c r="BB2" s="69">
        <f t="shared" ref="BB2:BB19" si="9">IF(ISERROR(AU2*BA2),"",AU2*BA2)</f>
        <v>5802.4274285714291</v>
      </c>
      <c r="BC2" s="69">
        <f t="shared" ref="BC2:BC19" si="10">IF(ISERROR(AW2*BA2),"",AW2*BA2)</f>
        <v>7560</v>
      </c>
      <c r="BD2" s="69">
        <f t="shared" ref="BD2:BD19" si="11">IF(ISERROR(AX2*BA2),"",AX2*BA2)</f>
        <v>0</v>
      </c>
      <c r="BE2" s="70">
        <f t="shared" ref="BE2:BE19" si="12">IF(V2="","",V2*W2*X2/1000000/AC2*BA2)</f>
        <v>11.0565</v>
      </c>
      <c r="BF2" s="71"/>
      <c r="BG2" s="47"/>
    </row>
    <row r="3" spans="1:59" ht="27.95" customHeight="1">
      <c r="A3" s="45">
        <v>9</v>
      </c>
      <c r="B3" s="72"/>
      <c r="C3" s="47"/>
      <c r="D3" s="48" t="s">
        <v>63</v>
      </c>
      <c r="E3" s="49" t="s">
        <v>64</v>
      </c>
      <c r="F3" s="14" t="s">
        <v>59</v>
      </c>
      <c r="G3" s="50" t="s">
        <v>75</v>
      </c>
      <c r="H3" s="35" t="s">
        <v>76</v>
      </c>
      <c r="I3" s="51" t="s">
        <v>61</v>
      </c>
      <c r="J3" s="35" t="s">
        <v>68</v>
      </c>
      <c r="K3" s="35" t="s">
        <v>68</v>
      </c>
      <c r="L3" s="36" t="s">
        <v>77</v>
      </c>
      <c r="M3" s="51" t="s">
        <v>78</v>
      </c>
      <c r="N3" s="47"/>
      <c r="O3" s="47"/>
      <c r="P3" s="52" t="s">
        <v>79</v>
      </c>
      <c r="Q3" s="47"/>
      <c r="R3" s="53" t="s">
        <v>72</v>
      </c>
      <c r="S3" s="54">
        <f>'[1]Suny 11.12-hot door'!Q19</f>
        <v>1.56</v>
      </c>
      <c r="T3" s="49" t="s">
        <v>73</v>
      </c>
      <c r="U3" s="42"/>
      <c r="V3" s="38">
        <v>31.5</v>
      </c>
      <c r="W3" s="38">
        <v>19.5</v>
      </c>
      <c r="X3" s="38">
        <v>22.5</v>
      </c>
      <c r="Y3" s="73">
        <v>22</v>
      </c>
      <c r="Z3" s="55">
        <v>7</v>
      </c>
      <c r="AA3" s="55">
        <v>11</v>
      </c>
      <c r="AB3" s="56">
        <v>10</v>
      </c>
      <c r="AC3" s="57">
        <v>2</v>
      </c>
      <c r="AD3" s="58">
        <f t="shared" si="0"/>
        <v>1.694E-3</v>
      </c>
      <c r="AE3" s="59">
        <v>63</v>
      </c>
      <c r="AF3" s="60">
        <f t="shared" si="1"/>
        <v>74380.165289256198</v>
      </c>
      <c r="AG3" s="61">
        <v>2250</v>
      </c>
      <c r="AH3" s="62">
        <f t="shared" si="2"/>
        <v>3.0249999999999999E-2</v>
      </c>
      <c r="AI3" s="44" t="s">
        <v>62</v>
      </c>
      <c r="AJ3" s="41">
        <f>3.4%+20%</f>
        <v>0.23400000000000001</v>
      </c>
      <c r="AK3" s="62">
        <f t="shared" si="3"/>
        <v>0.36504000000000003</v>
      </c>
      <c r="AL3" s="62">
        <f t="shared" si="4"/>
        <v>1.9552900000000002</v>
      </c>
      <c r="AM3" s="63">
        <v>0</v>
      </c>
      <c r="AN3" s="64">
        <v>0</v>
      </c>
      <c r="AO3" s="63">
        <v>0.05</v>
      </c>
      <c r="AP3" s="62">
        <f t="shared" si="5"/>
        <v>0.14750000000000002</v>
      </c>
      <c r="AQ3" s="6">
        <v>0</v>
      </c>
      <c r="AR3" s="63">
        <v>0</v>
      </c>
      <c r="AS3" s="64">
        <v>0</v>
      </c>
      <c r="AT3" s="62">
        <f t="shared" si="6"/>
        <v>0.14750000000000002</v>
      </c>
      <c r="AU3" s="62">
        <f t="shared" si="7"/>
        <v>2.1027900000000002</v>
      </c>
      <c r="AV3" s="65">
        <f t="shared" si="8"/>
        <v>0.28718983050847458</v>
      </c>
      <c r="AW3" s="66">
        <v>2.95</v>
      </c>
      <c r="AX3" s="6"/>
      <c r="AY3" s="67"/>
      <c r="AZ3" s="6"/>
      <c r="BA3" s="68">
        <v>1600</v>
      </c>
      <c r="BB3" s="69">
        <f t="shared" si="9"/>
        <v>3364.4640000000004</v>
      </c>
      <c r="BC3" s="69">
        <f t="shared" si="10"/>
        <v>4720</v>
      </c>
      <c r="BD3" s="69">
        <f t="shared" si="11"/>
        <v>0</v>
      </c>
      <c r="BE3" s="70">
        <f t="shared" si="12"/>
        <v>11.0565</v>
      </c>
      <c r="BF3" s="71"/>
      <c r="BG3" s="47"/>
    </row>
    <row r="4" spans="1:59" ht="27.95" customHeight="1">
      <c r="A4" s="45">
        <v>10</v>
      </c>
      <c r="B4" s="72"/>
      <c r="C4" s="47"/>
      <c r="D4" s="48" t="s">
        <v>63</v>
      </c>
      <c r="E4" s="49" t="s">
        <v>64</v>
      </c>
      <c r="F4" s="14" t="s">
        <v>59</v>
      </c>
      <c r="G4" s="50" t="s">
        <v>75</v>
      </c>
      <c r="H4" s="35" t="s">
        <v>80</v>
      </c>
      <c r="I4" s="51" t="s">
        <v>81</v>
      </c>
      <c r="J4" s="35" t="s">
        <v>68</v>
      </c>
      <c r="K4" s="35" t="s">
        <v>68</v>
      </c>
      <c r="L4" s="36" t="s">
        <v>82</v>
      </c>
      <c r="M4" s="51" t="s">
        <v>70</v>
      </c>
      <c r="N4" s="47"/>
      <c r="O4" s="47"/>
      <c r="P4" s="52" t="s">
        <v>83</v>
      </c>
      <c r="Q4" s="47"/>
      <c r="R4" s="53" t="s">
        <v>72</v>
      </c>
      <c r="S4" s="54">
        <f>'[1]Suny 11.12-hot door'!Q20</f>
        <v>1.44</v>
      </c>
      <c r="T4" s="49" t="s">
        <v>73</v>
      </c>
      <c r="U4" s="42"/>
      <c r="V4" s="38">
        <v>31.5</v>
      </c>
      <c r="W4" s="38">
        <v>19.5</v>
      </c>
      <c r="X4" s="38">
        <v>22.5</v>
      </c>
      <c r="Y4" s="73">
        <v>8</v>
      </c>
      <c r="Z4" s="55">
        <v>8</v>
      </c>
      <c r="AA4" s="55">
        <v>11</v>
      </c>
      <c r="AB4" s="56">
        <v>10</v>
      </c>
      <c r="AC4" s="57">
        <v>1</v>
      </c>
      <c r="AD4" s="58">
        <f t="shared" si="0"/>
        <v>7.0399999999999998E-4</v>
      </c>
      <c r="AE4" s="59">
        <v>63</v>
      </c>
      <c r="AF4" s="60">
        <f t="shared" si="1"/>
        <v>89488.636363636368</v>
      </c>
      <c r="AG4" s="61">
        <v>2250</v>
      </c>
      <c r="AH4" s="62">
        <f t="shared" si="2"/>
        <v>2.514285714285714E-2</v>
      </c>
      <c r="AI4" s="44" t="s">
        <v>62</v>
      </c>
      <c r="AJ4" s="41">
        <f t="shared" ref="AJ4:AJ5" si="13">3.4%+20%</f>
        <v>0.23400000000000001</v>
      </c>
      <c r="AK4" s="62">
        <f t="shared" si="3"/>
        <v>0.33695999999999998</v>
      </c>
      <c r="AL4" s="62">
        <f t="shared" si="4"/>
        <v>1.802102857142857</v>
      </c>
      <c r="AM4" s="63">
        <v>0</v>
      </c>
      <c r="AN4" s="64">
        <v>0</v>
      </c>
      <c r="AO4" s="63">
        <v>0.05</v>
      </c>
      <c r="AP4" s="62">
        <f t="shared" si="5"/>
        <v>0.13750000000000001</v>
      </c>
      <c r="AQ4" s="6">
        <v>0</v>
      </c>
      <c r="AR4" s="63">
        <v>0</v>
      </c>
      <c r="AS4" s="64">
        <v>0</v>
      </c>
      <c r="AT4" s="62">
        <f t="shared" si="6"/>
        <v>0.13750000000000001</v>
      </c>
      <c r="AU4" s="62">
        <f t="shared" si="7"/>
        <v>1.939602857142857</v>
      </c>
      <c r="AV4" s="65">
        <f t="shared" si="8"/>
        <v>0.29468987012987019</v>
      </c>
      <c r="AW4" s="66">
        <v>2.75</v>
      </c>
      <c r="AX4" s="6"/>
      <c r="AY4" s="67"/>
      <c r="AZ4" s="6"/>
      <c r="BA4" s="68">
        <v>800</v>
      </c>
      <c r="BB4" s="69">
        <f t="shared" si="9"/>
        <v>1551.6822857142856</v>
      </c>
      <c r="BC4" s="69">
        <f t="shared" si="10"/>
        <v>2200</v>
      </c>
      <c r="BD4" s="69">
        <f t="shared" si="11"/>
        <v>0</v>
      </c>
      <c r="BE4" s="70">
        <f t="shared" si="12"/>
        <v>11.0565</v>
      </c>
      <c r="BF4" s="71"/>
      <c r="BG4" s="47"/>
    </row>
    <row r="5" spans="1:59" ht="27.95" customHeight="1">
      <c r="A5" s="45">
        <v>11</v>
      </c>
      <c r="B5" s="72"/>
      <c r="C5" s="47"/>
      <c r="D5" s="48" t="s">
        <v>63</v>
      </c>
      <c r="E5" s="49" t="s">
        <v>64</v>
      </c>
      <c r="F5" s="14" t="s">
        <v>59</v>
      </c>
      <c r="G5" s="50" t="s">
        <v>65</v>
      </c>
      <c r="H5" s="35" t="s">
        <v>84</v>
      </c>
      <c r="I5" s="51" t="s">
        <v>85</v>
      </c>
      <c r="J5" s="35" t="s">
        <v>68</v>
      </c>
      <c r="K5" s="35" t="s">
        <v>68</v>
      </c>
      <c r="L5" s="36" t="s">
        <v>86</v>
      </c>
      <c r="M5" s="51" t="s">
        <v>70</v>
      </c>
      <c r="N5" s="47"/>
      <c r="O5" s="47"/>
      <c r="P5" s="52" t="s">
        <v>87</v>
      </c>
      <c r="Q5" s="47"/>
      <c r="R5" s="53" t="s">
        <v>72</v>
      </c>
      <c r="S5" s="54">
        <f>'[1]Suny 11.12-hot door'!Q21</f>
        <v>1.44</v>
      </c>
      <c r="T5" s="49" t="s">
        <v>73</v>
      </c>
      <c r="U5" s="42"/>
      <c r="V5" s="38">
        <v>31.5</v>
      </c>
      <c r="W5" s="38">
        <v>19.5</v>
      </c>
      <c r="X5" s="38">
        <v>22.5</v>
      </c>
      <c r="Y5" s="73">
        <v>14</v>
      </c>
      <c r="Z5" s="55">
        <v>10</v>
      </c>
      <c r="AA5" s="55">
        <v>2.5</v>
      </c>
      <c r="AB5" s="56">
        <v>10</v>
      </c>
      <c r="AC5" s="57">
        <v>1</v>
      </c>
      <c r="AD5" s="74">
        <f t="shared" si="0"/>
        <v>3.5E-4</v>
      </c>
      <c r="AE5" s="59">
        <v>63</v>
      </c>
      <c r="AF5" s="60">
        <f t="shared" si="1"/>
        <v>180000</v>
      </c>
      <c r="AG5" s="61">
        <v>2250</v>
      </c>
      <c r="AH5" s="62">
        <f t="shared" si="2"/>
        <v>1.2500000000000001E-2</v>
      </c>
      <c r="AI5" s="44" t="s">
        <v>62</v>
      </c>
      <c r="AJ5" s="41">
        <f t="shared" si="13"/>
        <v>0.23400000000000001</v>
      </c>
      <c r="AK5" s="62">
        <f t="shared" si="3"/>
        <v>0.33695999999999998</v>
      </c>
      <c r="AL5" s="62">
        <f t="shared" si="4"/>
        <v>1.7894599999999998</v>
      </c>
      <c r="AM5" s="63">
        <v>0</v>
      </c>
      <c r="AN5" s="64">
        <v>0</v>
      </c>
      <c r="AO5" s="63">
        <v>0.05</v>
      </c>
      <c r="AP5" s="62">
        <f t="shared" si="5"/>
        <v>0.13750000000000001</v>
      </c>
      <c r="AQ5" s="6">
        <v>0</v>
      </c>
      <c r="AR5" s="63">
        <v>0</v>
      </c>
      <c r="AS5" s="64">
        <v>0</v>
      </c>
      <c r="AT5" s="62">
        <f t="shared" si="6"/>
        <v>0.13750000000000001</v>
      </c>
      <c r="AU5" s="62">
        <f t="shared" si="7"/>
        <v>1.9269599999999998</v>
      </c>
      <c r="AV5" s="65">
        <f t="shared" si="8"/>
        <v>0.29928727272727279</v>
      </c>
      <c r="AW5" s="66">
        <v>2.75</v>
      </c>
      <c r="AX5" s="6"/>
      <c r="AY5" s="67"/>
      <c r="AZ5" s="6"/>
      <c r="BA5" s="68">
        <v>800</v>
      </c>
      <c r="BB5" s="69">
        <f t="shared" si="9"/>
        <v>1541.5679999999998</v>
      </c>
      <c r="BC5" s="69">
        <f t="shared" si="10"/>
        <v>2200</v>
      </c>
      <c r="BD5" s="69">
        <f t="shared" si="11"/>
        <v>0</v>
      </c>
      <c r="BE5" s="70">
        <f t="shared" si="12"/>
        <v>11.0565</v>
      </c>
      <c r="BF5" s="71"/>
      <c r="BG5" s="47"/>
    </row>
    <row r="6" spans="1:59" ht="27.95" customHeight="1">
      <c r="A6" s="45">
        <v>15</v>
      </c>
      <c r="B6" s="46"/>
      <c r="C6" s="47"/>
      <c r="D6" s="48" t="s">
        <v>88</v>
      </c>
      <c r="E6" s="49" t="s">
        <v>89</v>
      </c>
      <c r="F6" s="14" t="s">
        <v>59</v>
      </c>
      <c r="G6" s="75" t="s">
        <v>90</v>
      </c>
      <c r="H6" s="35" t="s">
        <v>91</v>
      </c>
      <c r="I6" s="51" t="s">
        <v>92</v>
      </c>
      <c r="J6" s="35" t="s">
        <v>93</v>
      </c>
      <c r="K6" s="35" t="s">
        <v>93</v>
      </c>
      <c r="L6" s="36" t="s">
        <v>94</v>
      </c>
      <c r="M6" s="51" t="s">
        <v>95</v>
      </c>
      <c r="N6" s="47"/>
      <c r="O6" s="47"/>
      <c r="P6" s="37" t="s">
        <v>96</v>
      </c>
      <c r="Q6" s="47"/>
      <c r="R6" s="53" t="s">
        <v>72</v>
      </c>
      <c r="S6" s="54">
        <f>'[1]Suny 11.12-hot door'!Q23</f>
        <v>2.0499999999999998</v>
      </c>
      <c r="T6" s="49" t="s">
        <v>73</v>
      </c>
      <c r="U6" s="34" t="s">
        <v>74</v>
      </c>
      <c r="V6" s="38">
        <v>31.5</v>
      </c>
      <c r="W6" s="38">
        <v>23.5</v>
      </c>
      <c r="X6" s="38">
        <v>22.5</v>
      </c>
      <c r="Y6" s="39">
        <v>16</v>
      </c>
      <c r="Z6" s="76">
        <v>8</v>
      </c>
      <c r="AA6" s="76">
        <v>20.5</v>
      </c>
      <c r="AB6" s="56">
        <v>10</v>
      </c>
      <c r="AC6" s="57">
        <v>3</v>
      </c>
      <c r="AD6" s="58">
        <f t="shared" si="0"/>
        <v>2.624E-3</v>
      </c>
      <c r="AE6" s="59">
        <v>63</v>
      </c>
      <c r="AF6" s="60">
        <f t="shared" si="1"/>
        <v>72027.439024390245</v>
      </c>
      <c r="AG6" s="61">
        <v>2250</v>
      </c>
      <c r="AH6" s="62">
        <f t="shared" si="2"/>
        <v>3.1238095238095238E-2</v>
      </c>
      <c r="AI6" s="40" t="s">
        <v>60</v>
      </c>
      <c r="AJ6" s="41">
        <f>1.8%+20%</f>
        <v>0.21800000000000003</v>
      </c>
      <c r="AK6" s="62">
        <f t="shared" si="3"/>
        <v>0.44690000000000002</v>
      </c>
      <c r="AL6" s="62">
        <f t="shared" si="4"/>
        <v>2.528138095238095</v>
      </c>
      <c r="AM6" s="63">
        <v>0</v>
      </c>
      <c r="AN6" s="64">
        <v>0</v>
      </c>
      <c r="AO6" s="63">
        <v>0.05</v>
      </c>
      <c r="AP6" s="62">
        <f t="shared" si="5"/>
        <v>0.1875</v>
      </c>
      <c r="AQ6" s="6">
        <v>0</v>
      </c>
      <c r="AR6" s="63">
        <v>0</v>
      </c>
      <c r="AS6" s="64">
        <v>0</v>
      </c>
      <c r="AT6" s="62">
        <f t="shared" si="6"/>
        <v>0.1875</v>
      </c>
      <c r="AU6" s="62">
        <f t="shared" si="7"/>
        <v>2.715638095238095</v>
      </c>
      <c r="AV6" s="65">
        <f t="shared" si="8"/>
        <v>0.27582984126984134</v>
      </c>
      <c r="AW6" s="66">
        <v>3.75</v>
      </c>
      <c r="AX6" s="6"/>
      <c r="AY6" s="67"/>
      <c r="AZ6" s="6"/>
      <c r="BA6" s="68">
        <v>2400</v>
      </c>
      <c r="BB6" s="69">
        <f t="shared" si="9"/>
        <v>6517.5314285714276</v>
      </c>
      <c r="BC6" s="69">
        <f t="shared" si="10"/>
        <v>9000</v>
      </c>
      <c r="BD6" s="69">
        <f t="shared" si="11"/>
        <v>0</v>
      </c>
      <c r="BE6" s="70">
        <f t="shared" si="12"/>
        <v>13.3245</v>
      </c>
      <c r="BF6" s="71"/>
      <c r="BG6" s="47"/>
    </row>
    <row r="7" spans="1:59" ht="27.95" customHeight="1">
      <c r="A7" s="45">
        <v>16</v>
      </c>
      <c r="B7" s="72"/>
      <c r="C7" s="47"/>
      <c r="D7" s="77" t="s">
        <v>88</v>
      </c>
      <c r="E7" s="49" t="s">
        <v>89</v>
      </c>
      <c r="F7" s="14" t="s">
        <v>59</v>
      </c>
      <c r="G7" s="75" t="s">
        <v>97</v>
      </c>
      <c r="H7" s="35" t="s">
        <v>98</v>
      </c>
      <c r="I7" s="51" t="s">
        <v>99</v>
      </c>
      <c r="J7" s="35" t="s">
        <v>93</v>
      </c>
      <c r="K7" s="35" t="s">
        <v>93</v>
      </c>
      <c r="L7" s="36" t="s">
        <v>100</v>
      </c>
      <c r="M7" s="51" t="s">
        <v>101</v>
      </c>
      <c r="N7" s="47"/>
      <c r="O7" s="47"/>
      <c r="P7" s="37" t="s">
        <v>102</v>
      </c>
      <c r="Q7" s="47"/>
      <c r="R7" s="53" t="s">
        <v>72</v>
      </c>
      <c r="S7" s="54">
        <f>'[1]Suny 11.12-hot door'!Q24</f>
        <v>1.77</v>
      </c>
      <c r="T7" s="49" t="s">
        <v>73</v>
      </c>
      <c r="U7" s="42"/>
      <c r="V7" s="38">
        <v>31.5</v>
      </c>
      <c r="W7" s="38">
        <v>23.5</v>
      </c>
      <c r="X7" s="38">
        <v>22.5</v>
      </c>
      <c r="Y7" s="43">
        <v>22</v>
      </c>
      <c r="Z7" s="78">
        <v>7</v>
      </c>
      <c r="AA7" s="78">
        <v>11</v>
      </c>
      <c r="AB7" s="56">
        <v>10</v>
      </c>
      <c r="AC7" s="57">
        <v>2</v>
      </c>
      <c r="AD7" s="58">
        <f t="shared" si="0"/>
        <v>1.694E-3</v>
      </c>
      <c r="AE7" s="59">
        <v>63</v>
      </c>
      <c r="AF7" s="60">
        <f t="shared" si="1"/>
        <v>74380.165289256198</v>
      </c>
      <c r="AG7" s="61">
        <v>2250</v>
      </c>
      <c r="AH7" s="62">
        <f t="shared" si="2"/>
        <v>3.0249999999999999E-2</v>
      </c>
      <c r="AI7" s="44" t="s">
        <v>62</v>
      </c>
      <c r="AJ7" s="41">
        <f>3.4%+20%</f>
        <v>0.23400000000000001</v>
      </c>
      <c r="AK7" s="62">
        <f t="shared" si="3"/>
        <v>0.41418000000000005</v>
      </c>
      <c r="AL7" s="62">
        <f t="shared" si="4"/>
        <v>2.2144300000000001</v>
      </c>
      <c r="AM7" s="63">
        <v>0</v>
      </c>
      <c r="AN7" s="64">
        <v>0</v>
      </c>
      <c r="AO7" s="63">
        <v>0.05</v>
      </c>
      <c r="AP7" s="62">
        <f t="shared" si="5"/>
        <v>0.16500000000000001</v>
      </c>
      <c r="AQ7" s="6">
        <v>0</v>
      </c>
      <c r="AR7" s="63">
        <v>0</v>
      </c>
      <c r="AS7" s="64">
        <v>0</v>
      </c>
      <c r="AT7" s="62">
        <f t="shared" si="6"/>
        <v>0.16500000000000001</v>
      </c>
      <c r="AU7" s="62">
        <f t="shared" si="7"/>
        <v>2.3794300000000002</v>
      </c>
      <c r="AV7" s="65">
        <f t="shared" si="8"/>
        <v>0.27896060606060596</v>
      </c>
      <c r="AW7" s="66">
        <v>3.3</v>
      </c>
      <c r="AX7" s="6"/>
      <c r="AY7" s="67"/>
      <c r="AZ7" s="6"/>
      <c r="BA7" s="68">
        <v>1600</v>
      </c>
      <c r="BB7" s="69">
        <f t="shared" si="9"/>
        <v>3807.0880000000002</v>
      </c>
      <c r="BC7" s="69">
        <f t="shared" si="10"/>
        <v>5280</v>
      </c>
      <c r="BD7" s="69">
        <f t="shared" si="11"/>
        <v>0</v>
      </c>
      <c r="BE7" s="70">
        <f t="shared" si="12"/>
        <v>13.3245</v>
      </c>
      <c r="BF7" s="71"/>
      <c r="BG7" s="47"/>
    </row>
    <row r="8" spans="1:59" ht="27.95" customHeight="1">
      <c r="A8" s="45">
        <v>17</v>
      </c>
      <c r="B8" s="72"/>
      <c r="C8" s="47"/>
      <c r="D8" s="77" t="s">
        <v>88</v>
      </c>
      <c r="E8" s="49" t="s">
        <v>89</v>
      </c>
      <c r="F8" s="14" t="s">
        <v>59</v>
      </c>
      <c r="G8" s="75" t="s">
        <v>97</v>
      </c>
      <c r="H8" s="35" t="s">
        <v>103</v>
      </c>
      <c r="I8" s="51" t="s">
        <v>81</v>
      </c>
      <c r="J8" s="35" t="s">
        <v>93</v>
      </c>
      <c r="K8" s="35" t="s">
        <v>93</v>
      </c>
      <c r="L8" s="36" t="s">
        <v>104</v>
      </c>
      <c r="M8" s="51" t="s">
        <v>95</v>
      </c>
      <c r="N8" s="47"/>
      <c r="O8" s="47"/>
      <c r="P8" s="37" t="s">
        <v>105</v>
      </c>
      <c r="Q8" s="47"/>
      <c r="R8" s="53" t="s">
        <v>72</v>
      </c>
      <c r="S8" s="54">
        <f>'[1]Suny 11.12-hot door'!Q25</f>
        <v>1.65</v>
      </c>
      <c r="T8" s="49" t="s">
        <v>73</v>
      </c>
      <c r="U8" s="42"/>
      <c r="V8" s="38">
        <v>31.5</v>
      </c>
      <c r="W8" s="38">
        <v>23.5</v>
      </c>
      <c r="X8" s="38">
        <v>22.5</v>
      </c>
      <c r="Y8" s="39">
        <v>8</v>
      </c>
      <c r="Z8" s="76">
        <v>8</v>
      </c>
      <c r="AA8" s="76">
        <v>11</v>
      </c>
      <c r="AB8" s="56">
        <v>10</v>
      </c>
      <c r="AC8" s="57">
        <v>1</v>
      </c>
      <c r="AD8" s="58">
        <f t="shared" si="0"/>
        <v>7.0399999999999998E-4</v>
      </c>
      <c r="AE8" s="59">
        <v>63</v>
      </c>
      <c r="AF8" s="60">
        <f t="shared" si="1"/>
        <v>89488.636363636368</v>
      </c>
      <c r="AG8" s="61">
        <v>2250</v>
      </c>
      <c r="AH8" s="62">
        <f t="shared" si="2"/>
        <v>2.514285714285714E-2</v>
      </c>
      <c r="AI8" s="44" t="s">
        <v>62</v>
      </c>
      <c r="AJ8" s="41">
        <f t="shared" ref="AJ8:AJ9" si="14">3.4%+20%</f>
        <v>0.23400000000000001</v>
      </c>
      <c r="AK8" s="62">
        <f t="shared" si="3"/>
        <v>0.3861</v>
      </c>
      <c r="AL8" s="62">
        <f t="shared" si="4"/>
        <v>2.0612428571428572</v>
      </c>
      <c r="AM8" s="63">
        <v>0</v>
      </c>
      <c r="AN8" s="64">
        <v>0</v>
      </c>
      <c r="AO8" s="63">
        <v>0.05</v>
      </c>
      <c r="AP8" s="62">
        <f t="shared" si="5"/>
        <v>0.15000000000000002</v>
      </c>
      <c r="AQ8" s="6">
        <v>0</v>
      </c>
      <c r="AR8" s="63">
        <v>0</v>
      </c>
      <c r="AS8" s="64">
        <v>0</v>
      </c>
      <c r="AT8" s="62">
        <f t="shared" si="6"/>
        <v>0.15000000000000002</v>
      </c>
      <c r="AU8" s="62">
        <f t="shared" si="7"/>
        <v>2.2112428571428571</v>
      </c>
      <c r="AV8" s="65">
        <f t="shared" si="8"/>
        <v>0.26291904761904766</v>
      </c>
      <c r="AW8" s="66">
        <v>3</v>
      </c>
      <c r="AX8" s="6"/>
      <c r="AY8" s="67"/>
      <c r="AZ8" s="6"/>
      <c r="BA8" s="68">
        <v>800</v>
      </c>
      <c r="BB8" s="69">
        <f t="shared" si="9"/>
        <v>1768.9942857142858</v>
      </c>
      <c r="BC8" s="69">
        <f t="shared" si="10"/>
        <v>2400</v>
      </c>
      <c r="BD8" s="69">
        <f t="shared" si="11"/>
        <v>0</v>
      </c>
      <c r="BE8" s="70">
        <f t="shared" si="12"/>
        <v>13.3245</v>
      </c>
      <c r="BF8" s="71"/>
      <c r="BG8" s="47"/>
    </row>
    <row r="9" spans="1:59" ht="27.95" customHeight="1">
      <c r="A9" s="45">
        <v>18</v>
      </c>
      <c r="B9" s="72"/>
      <c r="C9" s="47"/>
      <c r="D9" s="77" t="s">
        <v>88</v>
      </c>
      <c r="E9" s="49" t="s">
        <v>89</v>
      </c>
      <c r="F9" s="14" t="s">
        <v>59</v>
      </c>
      <c r="G9" s="75" t="s">
        <v>106</v>
      </c>
      <c r="H9" s="35" t="s">
        <v>84</v>
      </c>
      <c r="I9" s="51" t="s">
        <v>107</v>
      </c>
      <c r="J9" s="35" t="s">
        <v>93</v>
      </c>
      <c r="K9" s="35" t="s">
        <v>93</v>
      </c>
      <c r="L9" s="36" t="s">
        <v>108</v>
      </c>
      <c r="M9" s="51" t="s">
        <v>95</v>
      </c>
      <c r="N9" s="47"/>
      <c r="O9" s="47"/>
      <c r="P9" s="37" t="s">
        <v>109</v>
      </c>
      <c r="Q9" s="47"/>
      <c r="R9" s="53" t="s">
        <v>72</v>
      </c>
      <c r="S9" s="54">
        <f>'[1]Suny 11.12-hot door'!Q26</f>
        <v>1.65</v>
      </c>
      <c r="T9" s="49" t="s">
        <v>73</v>
      </c>
      <c r="U9" s="42"/>
      <c r="V9" s="38">
        <v>31.5</v>
      </c>
      <c r="W9" s="38">
        <v>23.5</v>
      </c>
      <c r="X9" s="38">
        <v>22.5</v>
      </c>
      <c r="Y9" s="39">
        <v>14</v>
      </c>
      <c r="Z9" s="76">
        <v>10.5</v>
      </c>
      <c r="AA9" s="76">
        <v>2.5</v>
      </c>
      <c r="AB9" s="56">
        <v>10</v>
      </c>
      <c r="AC9" s="57">
        <v>1</v>
      </c>
      <c r="AD9" s="74">
        <f t="shared" si="0"/>
        <v>3.6749999999999999E-4</v>
      </c>
      <c r="AE9" s="59">
        <v>63</v>
      </c>
      <c r="AF9" s="60">
        <f t="shared" si="1"/>
        <v>171428.57142857142</v>
      </c>
      <c r="AG9" s="61">
        <v>2250</v>
      </c>
      <c r="AH9" s="62">
        <f t="shared" si="2"/>
        <v>1.3125000000000001E-2</v>
      </c>
      <c r="AI9" s="44" t="s">
        <v>62</v>
      </c>
      <c r="AJ9" s="41">
        <f t="shared" si="14"/>
        <v>0.23400000000000001</v>
      </c>
      <c r="AK9" s="62">
        <f t="shared" si="3"/>
        <v>0.3861</v>
      </c>
      <c r="AL9" s="62">
        <f t="shared" si="4"/>
        <v>2.0492249999999999</v>
      </c>
      <c r="AM9" s="63">
        <v>0</v>
      </c>
      <c r="AN9" s="64">
        <v>0</v>
      </c>
      <c r="AO9" s="63">
        <v>0.05</v>
      </c>
      <c r="AP9" s="62">
        <f t="shared" si="5"/>
        <v>0.15000000000000002</v>
      </c>
      <c r="AQ9" s="6">
        <v>0</v>
      </c>
      <c r="AR9" s="63">
        <v>0</v>
      </c>
      <c r="AS9" s="64">
        <v>0</v>
      </c>
      <c r="AT9" s="62">
        <f t="shared" si="6"/>
        <v>0.15000000000000002</v>
      </c>
      <c r="AU9" s="62">
        <f t="shared" si="7"/>
        <v>2.1992249999999998</v>
      </c>
      <c r="AV9" s="65">
        <f t="shared" si="8"/>
        <v>0.26692500000000008</v>
      </c>
      <c r="AW9" s="66">
        <v>3</v>
      </c>
      <c r="AX9" s="6"/>
      <c r="AY9" s="67"/>
      <c r="AZ9" s="6"/>
      <c r="BA9" s="68">
        <v>800</v>
      </c>
      <c r="BB9" s="69">
        <f t="shared" si="9"/>
        <v>1759.3799999999999</v>
      </c>
      <c r="BC9" s="69">
        <f t="shared" si="10"/>
        <v>2400</v>
      </c>
      <c r="BD9" s="69">
        <f t="shared" si="11"/>
        <v>0</v>
      </c>
      <c r="BE9" s="70">
        <f t="shared" si="12"/>
        <v>13.3245</v>
      </c>
      <c r="BF9" s="71"/>
      <c r="BG9" s="47"/>
    </row>
    <row r="10" spans="1:59" ht="27.95" customHeight="1">
      <c r="A10" s="45">
        <v>22</v>
      </c>
      <c r="B10" s="46"/>
      <c r="C10" s="47"/>
      <c r="D10" s="48" t="s">
        <v>63</v>
      </c>
      <c r="E10" s="49" t="s">
        <v>64</v>
      </c>
      <c r="F10" s="14" t="s">
        <v>59</v>
      </c>
      <c r="G10" s="79" t="s">
        <v>110</v>
      </c>
      <c r="H10" s="35" t="s">
        <v>111</v>
      </c>
      <c r="I10" s="51" t="s">
        <v>92</v>
      </c>
      <c r="J10" s="35" t="s">
        <v>93</v>
      </c>
      <c r="K10" s="35" t="s">
        <v>93</v>
      </c>
      <c r="L10" s="36" t="s">
        <v>112</v>
      </c>
      <c r="M10" s="51" t="s">
        <v>113</v>
      </c>
      <c r="N10" s="47"/>
      <c r="O10" s="47"/>
      <c r="P10" s="52" t="s">
        <v>114</v>
      </c>
      <c r="Q10" s="47"/>
      <c r="R10" s="53" t="s">
        <v>72</v>
      </c>
      <c r="S10" s="54">
        <f>'[1]Suny 11.12-hot door'!Q28</f>
        <v>1.75</v>
      </c>
      <c r="T10" s="49" t="s">
        <v>73</v>
      </c>
      <c r="U10" s="34" t="s">
        <v>74</v>
      </c>
      <c r="V10" s="38">
        <v>31.5</v>
      </c>
      <c r="W10" s="38">
        <v>23.5</v>
      </c>
      <c r="X10" s="38">
        <v>22.5</v>
      </c>
      <c r="Y10" s="39">
        <v>16</v>
      </c>
      <c r="Z10" s="76">
        <v>8</v>
      </c>
      <c r="AA10" s="76">
        <v>20.5</v>
      </c>
      <c r="AB10" s="56">
        <v>10</v>
      </c>
      <c r="AC10" s="57">
        <v>3</v>
      </c>
      <c r="AD10" s="58">
        <f t="shared" si="0"/>
        <v>2.624E-3</v>
      </c>
      <c r="AE10" s="59">
        <v>63</v>
      </c>
      <c r="AF10" s="60">
        <f t="shared" si="1"/>
        <v>72027.439024390245</v>
      </c>
      <c r="AG10" s="61">
        <v>2250</v>
      </c>
      <c r="AH10" s="62">
        <f t="shared" si="2"/>
        <v>3.1238095238095238E-2</v>
      </c>
      <c r="AI10" s="40" t="s">
        <v>60</v>
      </c>
      <c r="AJ10" s="41">
        <f>1.8%+20%</f>
        <v>0.21800000000000003</v>
      </c>
      <c r="AK10" s="62">
        <f t="shared" si="3"/>
        <v>0.38150000000000006</v>
      </c>
      <c r="AL10" s="62">
        <f t="shared" si="4"/>
        <v>2.1627380952380952</v>
      </c>
      <c r="AM10" s="63">
        <v>0</v>
      </c>
      <c r="AN10" s="64">
        <v>0</v>
      </c>
      <c r="AO10" s="63">
        <v>0.05</v>
      </c>
      <c r="AP10" s="62">
        <f t="shared" si="5"/>
        <v>0.1525</v>
      </c>
      <c r="AQ10" s="6">
        <v>0</v>
      </c>
      <c r="AR10" s="63">
        <v>0</v>
      </c>
      <c r="AS10" s="64">
        <v>0</v>
      </c>
      <c r="AT10" s="62">
        <f t="shared" si="6"/>
        <v>0.1525</v>
      </c>
      <c r="AU10" s="62">
        <f t="shared" si="7"/>
        <v>2.3152380952380951</v>
      </c>
      <c r="AV10" s="65">
        <f t="shared" si="8"/>
        <v>0.2409055425448868</v>
      </c>
      <c r="AW10" s="66">
        <v>3.05</v>
      </c>
      <c r="AX10" s="6"/>
      <c r="AY10" s="67"/>
      <c r="AZ10" s="6"/>
      <c r="BA10" s="68">
        <v>2400</v>
      </c>
      <c r="BB10" s="69">
        <f t="shared" si="9"/>
        <v>5556.5714285714284</v>
      </c>
      <c r="BC10" s="69">
        <f t="shared" si="10"/>
        <v>7320</v>
      </c>
      <c r="BD10" s="69">
        <f t="shared" si="11"/>
        <v>0</v>
      </c>
      <c r="BE10" s="70">
        <f t="shared" si="12"/>
        <v>13.3245</v>
      </c>
      <c r="BF10" s="71"/>
      <c r="BG10" s="47"/>
    </row>
    <row r="11" spans="1:59" ht="27.95" customHeight="1">
      <c r="A11" s="45">
        <v>23</v>
      </c>
      <c r="B11" s="72"/>
      <c r="C11" s="47"/>
      <c r="D11" s="77" t="s">
        <v>63</v>
      </c>
      <c r="E11" s="49" t="s">
        <v>64</v>
      </c>
      <c r="F11" s="14" t="s">
        <v>59</v>
      </c>
      <c r="G11" s="79" t="s">
        <v>110</v>
      </c>
      <c r="H11" s="35" t="s">
        <v>115</v>
      </c>
      <c r="I11" s="51" t="s">
        <v>61</v>
      </c>
      <c r="J11" s="35" t="s">
        <v>93</v>
      </c>
      <c r="K11" s="35" t="s">
        <v>93</v>
      </c>
      <c r="L11" s="36" t="s">
        <v>116</v>
      </c>
      <c r="M11" s="51" t="s">
        <v>113</v>
      </c>
      <c r="N11" s="47"/>
      <c r="O11" s="47"/>
      <c r="P11" s="52" t="s">
        <v>117</v>
      </c>
      <c r="Q11" s="47"/>
      <c r="R11" s="53" t="s">
        <v>72</v>
      </c>
      <c r="S11" s="54">
        <f>'[1]Suny 11.12-hot door'!Q29</f>
        <v>1.49</v>
      </c>
      <c r="T11" s="49" t="s">
        <v>73</v>
      </c>
      <c r="U11" s="42"/>
      <c r="V11" s="38">
        <v>31.5</v>
      </c>
      <c r="W11" s="38">
        <v>23.5</v>
      </c>
      <c r="X11" s="38">
        <v>22.5</v>
      </c>
      <c r="Y11" s="43">
        <v>22</v>
      </c>
      <c r="Z11" s="78">
        <v>7</v>
      </c>
      <c r="AA11" s="78">
        <v>11</v>
      </c>
      <c r="AB11" s="56">
        <v>10</v>
      </c>
      <c r="AC11" s="57">
        <v>2</v>
      </c>
      <c r="AD11" s="58">
        <f t="shared" si="0"/>
        <v>1.694E-3</v>
      </c>
      <c r="AE11" s="59">
        <v>63</v>
      </c>
      <c r="AF11" s="60">
        <f t="shared" si="1"/>
        <v>74380.165289256198</v>
      </c>
      <c r="AG11" s="61">
        <v>2250</v>
      </c>
      <c r="AH11" s="62">
        <f t="shared" si="2"/>
        <v>3.0249999999999999E-2</v>
      </c>
      <c r="AI11" s="44" t="s">
        <v>62</v>
      </c>
      <c r="AJ11" s="41">
        <f>3.4%+20%</f>
        <v>0.23400000000000001</v>
      </c>
      <c r="AK11" s="62">
        <f t="shared" si="3"/>
        <v>0.34866000000000003</v>
      </c>
      <c r="AL11" s="62">
        <f t="shared" si="4"/>
        <v>1.8689099999999998</v>
      </c>
      <c r="AM11" s="63">
        <v>0</v>
      </c>
      <c r="AN11" s="64">
        <v>0</v>
      </c>
      <c r="AO11" s="63">
        <v>0.05</v>
      </c>
      <c r="AP11" s="62">
        <f t="shared" si="5"/>
        <v>0.13</v>
      </c>
      <c r="AQ11" s="6">
        <v>0</v>
      </c>
      <c r="AR11" s="63">
        <v>0</v>
      </c>
      <c r="AS11" s="64">
        <v>0</v>
      </c>
      <c r="AT11" s="62">
        <f t="shared" si="6"/>
        <v>0.13</v>
      </c>
      <c r="AU11" s="62">
        <f t="shared" si="7"/>
        <v>1.99891</v>
      </c>
      <c r="AV11" s="65">
        <f t="shared" si="8"/>
        <v>0.23118846153846156</v>
      </c>
      <c r="AW11" s="66">
        <v>2.6</v>
      </c>
      <c r="AX11" s="6"/>
      <c r="AY11" s="67"/>
      <c r="AZ11" s="6"/>
      <c r="BA11" s="68">
        <v>1600</v>
      </c>
      <c r="BB11" s="69">
        <f t="shared" si="9"/>
        <v>3198.2559999999999</v>
      </c>
      <c r="BC11" s="69">
        <f t="shared" si="10"/>
        <v>4160</v>
      </c>
      <c r="BD11" s="69">
        <f t="shared" si="11"/>
        <v>0</v>
      </c>
      <c r="BE11" s="70">
        <f t="shared" si="12"/>
        <v>13.3245</v>
      </c>
      <c r="BF11" s="71"/>
      <c r="BG11" s="47"/>
    </row>
    <row r="12" spans="1:59" ht="27.95" customHeight="1">
      <c r="A12" s="45">
        <v>24</v>
      </c>
      <c r="B12" s="72"/>
      <c r="C12" s="47"/>
      <c r="D12" s="77" t="s">
        <v>63</v>
      </c>
      <c r="E12" s="49" t="s">
        <v>64</v>
      </c>
      <c r="F12" s="14" t="s">
        <v>59</v>
      </c>
      <c r="G12" s="79" t="s">
        <v>110</v>
      </c>
      <c r="H12" s="35" t="s">
        <v>103</v>
      </c>
      <c r="I12" s="51" t="s">
        <v>81</v>
      </c>
      <c r="J12" s="35" t="s">
        <v>93</v>
      </c>
      <c r="K12" s="35" t="s">
        <v>93</v>
      </c>
      <c r="L12" s="36" t="s">
        <v>118</v>
      </c>
      <c r="M12" s="51" t="s">
        <v>113</v>
      </c>
      <c r="N12" s="47"/>
      <c r="O12" s="47"/>
      <c r="P12" s="52" t="s">
        <v>119</v>
      </c>
      <c r="Q12" s="47"/>
      <c r="R12" s="53" t="s">
        <v>72</v>
      </c>
      <c r="S12" s="54">
        <f>'[1]Suny 11.12-hot door'!Q30</f>
        <v>1.38</v>
      </c>
      <c r="T12" s="49" t="s">
        <v>73</v>
      </c>
      <c r="U12" s="42"/>
      <c r="V12" s="38">
        <v>31.5</v>
      </c>
      <c r="W12" s="38">
        <v>23.5</v>
      </c>
      <c r="X12" s="38">
        <v>22.5</v>
      </c>
      <c r="Y12" s="39">
        <v>8</v>
      </c>
      <c r="Z12" s="76">
        <v>8</v>
      </c>
      <c r="AA12" s="76">
        <v>11</v>
      </c>
      <c r="AB12" s="56">
        <v>10</v>
      </c>
      <c r="AC12" s="57">
        <v>1</v>
      </c>
      <c r="AD12" s="58">
        <f t="shared" si="0"/>
        <v>7.0399999999999998E-4</v>
      </c>
      <c r="AE12" s="59">
        <v>63</v>
      </c>
      <c r="AF12" s="60">
        <f t="shared" si="1"/>
        <v>89488.636363636368</v>
      </c>
      <c r="AG12" s="61">
        <v>2250</v>
      </c>
      <c r="AH12" s="62">
        <f t="shared" si="2"/>
        <v>2.514285714285714E-2</v>
      </c>
      <c r="AI12" s="44" t="s">
        <v>62</v>
      </c>
      <c r="AJ12" s="41">
        <f t="shared" ref="AJ12:AJ13" si="15">3.4%+20%</f>
        <v>0.23400000000000001</v>
      </c>
      <c r="AK12" s="62">
        <f t="shared" si="3"/>
        <v>0.32291999999999998</v>
      </c>
      <c r="AL12" s="62">
        <f t="shared" si="4"/>
        <v>1.7280628571428571</v>
      </c>
      <c r="AM12" s="63">
        <v>0</v>
      </c>
      <c r="AN12" s="64">
        <v>0</v>
      </c>
      <c r="AO12" s="63">
        <v>0.05</v>
      </c>
      <c r="AP12" s="62">
        <f t="shared" si="5"/>
        <v>0.11750000000000001</v>
      </c>
      <c r="AQ12" s="6">
        <v>0</v>
      </c>
      <c r="AR12" s="63">
        <v>0</v>
      </c>
      <c r="AS12" s="64">
        <v>0</v>
      </c>
      <c r="AT12" s="62">
        <f t="shared" si="6"/>
        <v>0.11750000000000001</v>
      </c>
      <c r="AU12" s="62">
        <f t="shared" si="7"/>
        <v>1.8455628571428571</v>
      </c>
      <c r="AV12" s="65">
        <f t="shared" si="8"/>
        <v>0.2146541033434651</v>
      </c>
      <c r="AW12" s="66">
        <v>2.35</v>
      </c>
      <c r="AX12" s="6"/>
      <c r="AY12" s="67"/>
      <c r="AZ12" s="6"/>
      <c r="BA12" s="68">
        <v>800</v>
      </c>
      <c r="BB12" s="69">
        <f t="shared" si="9"/>
        <v>1476.4502857142857</v>
      </c>
      <c r="BC12" s="69">
        <f t="shared" si="10"/>
        <v>1880</v>
      </c>
      <c r="BD12" s="69">
        <f t="shared" si="11"/>
        <v>0</v>
      </c>
      <c r="BE12" s="70">
        <f t="shared" si="12"/>
        <v>13.3245</v>
      </c>
      <c r="BF12" s="71"/>
      <c r="BG12" s="47"/>
    </row>
    <row r="13" spans="1:59" ht="27.95" customHeight="1">
      <c r="A13" s="45">
        <v>25</v>
      </c>
      <c r="B13" s="72"/>
      <c r="C13" s="47"/>
      <c r="D13" s="80" t="s">
        <v>63</v>
      </c>
      <c r="E13" s="49" t="s">
        <v>64</v>
      </c>
      <c r="F13" s="14" t="s">
        <v>59</v>
      </c>
      <c r="G13" s="79" t="s">
        <v>110</v>
      </c>
      <c r="H13" s="35" t="s">
        <v>120</v>
      </c>
      <c r="I13" s="51" t="s">
        <v>107</v>
      </c>
      <c r="J13" s="35" t="s">
        <v>93</v>
      </c>
      <c r="K13" s="35" t="s">
        <v>93</v>
      </c>
      <c r="L13" s="36" t="s">
        <v>108</v>
      </c>
      <c r="M13" s="51" t="s">
        <v>113</v>
      </c>
      <c r="N13" s="47"/>
      <c r="O13" s="47"/>
      <c r="P13" s="52" t="s">
        <v>121</v>
      </c>
      <c r="Q13" s="47"/>
      <c r="R13" s="53" t="s">
        <v>72</v>
      </c>
      <c r="S13" s="54">
        <f>'[1]Suny 11.12-hot door'!Q31</f>
        <v>1.38</v>
      </c>
      <c r="T13" s="49" t="s">
        <v>73</v>
      </c>
      <c r="U13" s="42"/>
      <c r="V13" s="38">
        <v>31.5</v>
      </c>
      <c r="W13" s="38">
        <v>23.5</v>
      </c>
      <c r="X13" s="38">
        <v>22.5</v>
      </c>
      <c r="Y13" s="39">
        <v>14</v>
      </c>
      <c r="Z13" s="76">
        <v>10.5</v>
      </c>
      <c r="AA13" s="76">
        <v>2.5</v>
      </c>
      <c r="AB13" s="56">
        <v>10</v>
      </c>
      <c r="AC13" s="57">
        <v>1</v>
      </c>
      <c r="AD13" s="74">
        <f t="shared" si="0"/>
        <v>3.6749999999999999E-4</v>
      </c>
      <c r="AE13" s="59">
        <v>63</v>
      </c>
      <c r="AF13" s="60">
        <f t="shared" si="1"/>
        <v>171428.57142857142</v>
      </c>
      <c r="AG13" s="61">
        <v>2250</v>
      </c>
      <c r="AH13" s="62">
        <f t="shared" si="2"/>
        <v>1.3125000000000001E-2</v>
      </c>
      <c r="AI13" s="44" t="s">
        <v>62</v>
      </c>
      <c r="AJ13" s="41">
        <f t="shared" si="15"/>
        <v>0.23400000000000001</v>
      </c>
      <c r="AK13" s="62">
        <f t="shared" si="3"/>
        <v>0.32291999999999998</v>
      </c>
      <c r="AL13" s="62">
        <f t="shared" si="4"/>
        <v>1.7160449999999998</v>
      </c>
      <c r="AM13" s="63">
        <v>0</v>
      </c>
      <c r="AN13" s="64">
        <v>0</v>
      </c>
      <c r="AO13" s="63">
        <v>0.05</v>
      </c>
      <c r="AP13" s="62">
        <f t="shared" si="5"/>
        <v>0.11750000000000001</v>
      </c>
      <c r="AQ13" s="6">
        <v>0</v>
      </c>
      <c r="AR13" s="63">
        <v>0</v>
      </c>
      <c r="AS13" s="64">
        <v>0</v>
      </c>
      <c r="AT13" s="62">
        <f t="shared" si="6"/>
        <v>0.11750000000000001</v>
      </c>
      <c r="AU13" s="62">
        <f t="shared" si="7"/>
        <v>1.8335449999999998</v>
      </c>
      <c r="AV13" s="65">
        <f t="shared" si="8"/>
        <v>0.2197680851063831</v>
      </c>
      <c r="AW13" s="66">
        <v>2.35</v>
      </c>
      <c r="AX13" s="6"/>
      <c r="AY13" s="67"/>
      <c r="AZ13" s="6"/>
      <c r="BA13" s="68">
        <v>800</v>
      </c>
      <c r="BB13" s="69">
        <f t="shared" si="9"/>
        <v>1466.8359999999998</v>
      </c>
      <c r="BC13" s="69">
        <f t="shared" si="10"/>
        <v>1880</v>
      </c>
      <c r="BD13" s="69">
        <f t="shared" si="11"/>
        <v>0</v>
      </c>
      <c r="BE13" s="70">
        <f t="shared" si="12"/>
        <v>13.3245</v>
      </c>
      <c r="BF13" s="71"/>
      <c r="BG13" s="47"/>
    </row>
    <row r="14" spans="1:59" ht="27.95" customHeight="1">
      <c r="A14" s="45">
        <v>36</v>
      </c>
      <c r="B14" s="46"/>
      <c r="C14" s="47"/>
      <c r="D14" s="48" t="s">
        <v>122</v>
      </c>
      <c r="E14" s="49" t="s">
        <v>123</v>
      </c>
      <c r="F14" s="14" t="s">
        <v>59</v>
      </c>
      <c r="G14" s="81" t="s">
        <v>124</v>
      </c>
      <c r="H14" s="82" t="s">
        <v>91</v>
      </c>
      <c r="I14" s="51" t="s">
        <v>92</v>
      </c>
      <c r="J14" s="83" t="s">
        <v>125</v>
      </c>
      <c r="K14" s="83" t="s">
        <v>125</v>
      </c>
      <c r="L14" s="82" t="s">
        <v>126</v>
      </c>
      <c r="M14" s="51" t="s">
        <v>127</v>
      </c>
      <c r="N14" s="47"/>
      <c r="O14" s="47"/>
      <c r="P14" s="37" t="s">
        <v>128</v>
      </c>
      <c r="Q14" s="47"/>
      <c r="R14" s="53" t="s">
        <v>72</v>
      </c>
      <c r="S14" s="54">
        <f>'[1]Suny 11.12-hot door'!Q33</f>
        <v>1.99</v>
      </c>
      <c r="T14" s="49" t="s">
        <v>73</v>
      </c>
      <c r="U14" s="84" t="s">
        <v>129</v>
      </c>
      <c r="V14" s="85">
        <v>33</v>
      </c>
      <c r="W14" s="85">
        <v>25.5</v>
      </c>
      <c r="X14" s="85">
        <v>23</v>
      </c>
      <c r="Y14" s="86">
        <v>17</v>
      </c>
      <c r="Z14" s="86">
        <v>8.5</v>
      </c>
      <c r="AA14" s="86">
        <v>22</v>
      </c>
      <c r="AB14" s="56">
        <v>10</v>
      </c>
      <c r="AC14" s="57">
        <v>3</v>
      </c>
      <c r="AD14" s="58">
        <f t="shared" si="0"/>
        <v>3.179E-3</v>
      </c>
      <c r="AE14" s="59">
        <v>63</v>
      </c>
      <c r="AF14" s="60">
        <f t="shared" si="1"/>
        <v>59452.658068575023</v>
      </c>
      <c r="AG14" s="61">
        <v>2250</v>
      </c>
      <c r="AH14" s="62">
        <f t="shared" si="2"/>
        <v>3.7845238095238098E-2</v>
      </c>
      <c r="AI14" s="40" t="s">
        <v>60</v>
      </c>
      <c r="AJ14" s="41">
        <f>1.8%+20%</f>
        <v>0.21800000000000003</v>
      </c>
      <c r="AK14" s="62">
        <f t="shared" si="3"/>
        <v>0.43382000000000004</v>
      </c>
      <c r="AL14" s="62">
        <f t="shared" si="4"/>
        <v>2.4616652380952377</v>
      </c>
      <c r="AM14" s="63">
        <v>0</v>
      </c>
      <c r="AN14" s="64">
        <v>0</v>
      </c>
      <c r="AO14" s="63">
        <v>0.06</v>
      </c>
      <c r="AP14" s="62">
        <f t="shared" si="5"/>
        <v>0.20699999999999999</v>
      </c>
      <c r="AQ14" s="6">
        <v>0</v>
      </c>
      <c r="AR14" s="63">
        <v>0</v>
      </c>
      <c r="AS14" s="64">
        <v>0</v>
      </c>
      <c r="AT14" s="62">
        <f t="shared" si="6"/>
        <v>0.20699999999999999</v>
      </c>
      <c r="AU14" s="62">
        <f t="shared" si="7"/>
        <v>2.6686652380952376</v>
      </c>
      <c r="AV14" s="65">
        <f t="shared" si="8"/>
        <v>0.22647384403036597</v>
      </c>
      <c r="AW14" s="66">
        <v>3.45</v>
      </c>
      <c r="AX14" s="6"/>
      <c r="AY14" s="67"/>
      <c r="AZ14" s="6"/>
      <c r="BA14" s="68">
        <v>2400</v>
      </c>
      <c r="BB14" s="69">
        <f t="shared" si="9"/>
        <v>6404.7965714285701</v>
      </c>
      <c r="BC14" s="69">
        <f t="shared" si="10"/>
        <v>8280</v>
      </c>
      <c r="BD14" s="69">
        <f t="shared" si="11"/>
        <v>0</v>
      </c>
      <c r="BE14" s="70">
        <f t="shared" si="12"/>
        <v>15.483599999999999</v>
      </c>
      <c r="BF14" s="71"/>
      <c r="BG14" s="47"/>
    </row>
    <row r="15" spans="1:59" ht="27.95" customHeight="1">
      <c r="A15" s="45">
        <v>37</v>
      </c>
      <c r="B15" s="72"/>
      <c r="C15" s="47"/>
      <c r="D15" s="77" t="s">
        <v>122</v>
      </c>
      <c r="E15" s="49" t="s">
        <v>123</v>
      </c>
      <c r="F15" s="14" t="s">
        <v>59</v>
      </c>
      <c r="G15" s="81" t="s">
        <v>124</v>
      </c>
      <c r="H15" s="82" t="s">
        <v>115</v>
      </c>
      <c r="I15" s="51" t="s">
        <v>61</v>
      </c>
      <c r="J15" s="83" t="s">
        <v>125</v>
      </c>
      <c r="K15" s="83" t="s">
        <v>125</v>
      </c>
      <c r="L15" s="82" t="s">
        <v>130</v>
      </c>
      <c r="M15" s="51" t="s">
        <v>127</v>
      </c>
      <c r="N15" s="47"/>
      <c r="O15" s="47"/>
      <c r="P15" s="37" t="s">
        <v>131</v>
      </c>
      <c r="Q15" s="47"/>
      <c r="R15" s="53" t="s">
        <v>72</v>
      </c>
      <c r="S15" s="54">
        <f>'[1]Suny 11.12-hot door'!Q34</f>
        <v>1.57</v>
      </c>
      <c r="T15" s="49" t="s">
        <v>73</v>
      </c>
      <c r="U15" s="84"/>
      <c r="V15" s="85">
        <v>33</v>
      </c>
      <c r="W15" s="85">
        <v>25.5</v>
      </c>
      <c r="X15" s="85">
        <v>23</v>
      </c>
      <c r="Y15" s="87">
        <v>14</v>
      </c>
      <c r="Z15" s="87">
        <v>12</v>
      </c>
      <c r="AA15" s="87">
        <v>13</v>
      </c>
      <c r="AB15" s="56">
        <v>10</v>
      </c>
      <c r="AC15" s="88">
        <v>2</v>
      </c>
      <c r="AD15" s="58">
        <f t="shared" si="0"/>
        <v>2.1840000000000002E-3</v>
      </c>
      <c r="AE15" s="59">
        <v>63</v>
      </c>
      <c r="AF15" s="60">
        <f t="shared" si="1"/>
        <v>57692.307692307688</v>
      </c>
      <c r="AG15" s="61">
        <v>2250</v>
      </c>
      <c r="AH15" s="62">
        <f t="shared" si="2"/>
        <v>3.9E-2</v>
      </c>
      <c r="AI15" s="44" t="s">
        <v>62</v>
      </c>
      <c r="AJ15" s="41">
        <f>3.4%+20%</f>
        <v>0.23400000000000001</v>
      </c>
      <c r="AK15" s="62">
        <f t="shared" si="3"/>
        <v>0.36738000000000004</v>
      </c>
      <c r="AL15" s="62">
        <f t="shared" si="4"/>
        <v>1.97638</v>
      </c>
      <c r="AM15" s="63">
        <v>0</v>
      </c>
      <c r="AN15" s="64">
        <v>0</v>
      </c>
      <c r="AO15" s="63">
        <v>0.06</v>
      </c>
      <c r="AP15" s="62">
        <f t="shared" si="5"/>
        <v>0.18</v>
      </c>
      <c r="AQ15" s="6">
        <v>0</v>
      </c>
      <c r="AR15" s="63">
        <v>0</v>
      </c>
      <c r="AS15" s="64">
        <v>0</v>
      </c>
      <c r="AT15" s="62">
        <f t="shared" si="6"/>
        <v>0.18</v>
      </c>
      <c r="AU15" s="62">
        <f t="shared" si="7"/>
        <v>2.15638</v>
      </c>
      <c r="AV15" s="65">
        <f t="shared" si="8"/>
        <v>0.28120666666666666</v>
      </c>
      <c r="AW15" s="66">
        <v>3</v>
      </c>
      <c r="AX15" s="6"/>
      <c r="AY15" s="67"/>
      <c r="AZ15" s="6"/>
      <c r="BA15" s="68">
        <v>1600</v>
      </c>
      <c r="BB15" s="69">
        <f t="shared" si="9"/>
        <v>3450.2080000000001</v>
      </c>
      <c r="BC15" s="69">
        <f t="shared" si="10"/>
        <v>4800</v>
      </c>
      <c r="BD15" s="69">
        <f t="shared" si="11"/>
        <v>0</v>
      </c>
      <c r="BE15" s="70">
        <f t="shared" si="12"/>
        <v>15.483600000000001</v>
      </c>
      <c r="BF15" s="71"/>
      <c r="BG15" s="47"/>
    </row>
    <row r="16" spans="1:59" ht="27.95" customHeight="1">
      <c r="A16" s="45">
        <v>38</v>
      </c>
      <c r="B16" s="72"/>
      <c r="C16" s="47"/>
      <c r="D16" s="77" t="s">
        <v>122</v>
      </c>
      <c r="E16" s="49" t="s">
        <v>123</v>
      </c>
      <c r="F16" s="14" t="s">
        <v>59</v>
      </c>
      <c r="G16" s="81" t="s">
        <v>124</v>
      </c>
      <c r="H16" s="82" t="s">
        <v>103</v>
      </c>
      <c r="I16" s="51" t="s">
        <v>81</v>
      </c>
      <c r="J16" s="83" t="s">
        <v>125</v>
      </c>
      <c r="K16" s="83" t="s">
        <v>125</v>
      </c>
      <c r="L16" s="82" t="s">
        <v>132</v>
      </c>
      <c r="M16" s="51" t="s">
        <v>133</v>
      </c>
      <c r="N16" s="47"/>
      <c r="O16" s="47"/>
      <c r="P16" s="37" t="s">
        <v>134</v>
      </c>
      <c r="Q16" s="47"/>
      <c r="R16" s="53" t="s">
        <v>72</v>
      </c>
      <c r="S16" s="54">
        <f>'[1]Suny 11.12-hot door'!Q35</f>
        <v>1.46</v>
      </c>
      <c r="T16" s="49" t="s">
        <v>73</v>
      </c>
      <c r="U16" s="84"/>
      <c r="V16" s="85">
        <v>33</v>
      </c>
      <c r="W16" s="85">
        <v>25.5</v>
      </c>
      <c r="X16" s="85">
        <v>23</v>
      </c>
      <c r="Y16" s="86">
        <v>9</v>
      </c>
      <c r="Z16" s="86">
        <v>9</v>
      </c>
      <c r="AA16" s="86">
        <v>12</v>
      </c>
      <c r="AB16" s="56">
        <v>10</v>
      </c>
      <c r="AC16" s="88">
        <v>1</v>
      </c>
      <c r="AD16" s="58">
        <f t="shared" si="0"/>
        <v>9.7199999999999999E-4</v>
      </c>
      <c r="AE16" s="59">
        <v>63</v>
      </c>
      <c r="AF16" s="60">
        <f t="shared" si="1"/>
        <v>64814.814814814818</v>
      </c>
      <c r="AG16" s="61">
        <v>2250</v>
      </c>
      <c r="AH16" s="62">
        <f t="shared" si="2"/>
        <v>3.4714285714285711E-2</v>
      </c>
      <c r="AI16" s="44" t="s">
        <v>62</v>
      </c>
      <c r="AJ16" s="41">
        <f t="shared" ref="AJ16:AJ19" si="16">3.4%+20%</f>
        <v>0.23400000000000001</v>
      </c>
      <c r="AK16" s="62">
        <f t="shared" si="3"/>
        <v>0.34164</v>
      </c>
      <c r="AL16" s="62">
        <f t="shared" si="4"/>
        <v>1.8363542857142856</v>
      </c>
      <c r="AM16" s="63">
        <v>0</v>
      </c>
      <c r="AN16" s="64">
        <v>0</v>
      </c>
      <c r="AO16" s="63">
        <v>0.06</v>
      </c>
      <c r="AP16" s="62">
        <f t="shared" si="5"/>
        <v>0.16499999999999998</v>
      </c>
      <c r="AQ16" s="6">
        <v>0</v>
      </c>
      <c r="AR16" s="63">
        <v>0</v>
      </c>
      <c r="AS16" s="64">
        <v>0</v>
      </c>
      <c r="AT16" s="62">
        <f t="shared" si="6"/>
        <v>0.16499999999999998</v>
      </c>
      <c r="AU16" s="62">
        <f t="shared" si="7"/>
        <v>2.0013542857142856</v>
      </c>
      <c r="AV16" s="65">
        <f t="shared" si="8"/>
        <v>0.2722348051948052</v>
      </c>
      <c r="AW16" s="66">
        <v>2.75</v>
      </c>
      <c r="AX16" s="6"/>
      <c r="AY16" s="67"/>
      <c r="AZ16" s="6"/>
      <c r="BA16" s="68">
        <v>800</v>
      </c>
      <c r="BB16" s="69">
        <f t="shared" si="9"/>
        <v>1601.0834285714286</v>
      </c>
      <c r="BC16" s="69">
        <f t="shared" si="10"/>
        <v>2200</v>
      </c>
      <c r="BD16" s="69">
        <f t="shared" si="11"/>
        <v>0</v>
      </c>
      <c r="BE16" s="70">
        <f t="shared" si="12"/>
        <v>15.483600000000001</v>
      </c>
      <c r="BF16" s="71"/>
      <c r="BG16" s="47"/>
    </row>
    <row r="17" spans="1:59" ht="27.95" customHeight="1">
      <c r="A17" s="45">
        <v>39</v>
      </c>
      <c r="B17" s="72"/>
      <c r="C17" s="47"/>
      <c r="D17" s="77" t="s">
        <v>122</v>
      </c>
      <c r="E17" s="49" t="s">
        <v>123</v>
      </c>
      <c r="F17" s="14" t="s">
        <v>59</v>
      </c>
      <c r="G17" s="81" t="s">
        <v>124</v>
      </c>
      <c r="H17" s="82" t="s">
        <v>135</v>
      </c>
      <c r="I17" s="51" t="s">
        <v>136</v>
      </c>
      <c r="J17" s="83" t="s">
        <v>125</v>
      </c>
      <c r="K17" s="83" t="s">
        <v>125</v>
      </c>
      <c r="L17" s="89" t="s">
        <v>137</v>
      </c>
      <c r="M17" s="51" t="s">
        <v>127</v>
      </c>
      <c r="N17" s="47"/>
      <c r="O17" s="47"/>
      <c r="P17" s="37" t="s">
        <v>138</v>
      </c>
      <c r="Q17" s="47"/>
      <c r="R17" s="53" t="s">
        <v>72</v>
      </c>
      <c r="S17" s="54">
        <f>'[1]Suny 11.12-hot door'!Q36</f>
        <v>1.46</v>
      </c>
      <c r="T17" s="49" t="s">
        <v>73</v>
      </c>
      <c r="U17" s="84"/>
      <c r="V17" s="85">
        <v>33</v>
      </c>
      <c r="W17" s="85">
        <v>25.5</v>
      </c>
      <c r="X17" s="85">
        <v>23</v>
      </c>
      <c r="Y17" s="86">
        <v>15</v>
      </c>
      <c r="Z17" s="86">
        <v>11</v>
      </c>
      <c r="AA17" s="86">
        <v>4.5</v>
      </c>
      <c r="AB17" s="56">
        <v>10</v>
      </c>
      <c r="AC17" s="88">
        <v>1</v>
      </c>
      <c r="AD17" s="58">
        <f t="shared" si="0"/>
        <v>7.425E-4</v>
      </c>
      <c r="AE17" s="59">
        <v>63</v>
      </c>
      <c r="AF17" s="60">
        <f t="shared" si="1"/>
        <v>84848.484848484848</v>
      </c>
      <c r="AG17" s="61">
        <v>2250</v>
      </c>
      <c r="AH17" s="62">
        <f t="shared" si="2"/>
        <v>2.6517857142857142E-2</v>
      </c>
      <c r="AI17" s="44" t="s">
        <v>62</v>
      </c>
      <c r="AJ17" s="41">
        <f t="shared" si="16"/>
        <v>0.23400000000000001</v>
      </c>
      <c r="AK17" s="62">
        <f t="shared" si="3"/>
        <v>0.34164</v>
      </c>
      <c r="AL17" s="62">
        <f t="shared" si="4"/>
        <v>1.8281578571428569</v>
      </c>
      <c r="AM17" s="63">
        <v>0</v>
      </c>
      <c r="AN17" s="64">
        <v>0</v>
      </c>
      <c r="AO17" s="63">
        <v>0.06</v>
      </c>
      <c r="AP17" s="62">
        <f t="shared" si="5"/>
        <v>0.16499999999999998</v>
      </c>
      <c r="AQ17" s="6">
        <v>0</v>
      </c>
      <c r="AR17" s="63">
        <v>0</v>
      </c>
      <c r="AS17" s="64">
        <v>0</v>
      </c>
      <c r="AT17" s="62">
        <f t="shared" si="6"/>
        <v>0.16499999999999998</v>
      </c>
      <c r="AU17" s="62">
        <f t="shared" si="7"/>
        <v>1.993157857142857</v>
      </c>
      <c r="AV17" s="65">
        <f t="shared" si="8"/>
        <v>0.27521532467532472</v>
      </c>
      <c r="AW17" s="66">
        <v>2.75</v>
      </c>
      <c r="AX17" s="6"/>
      <c r="AY17" s="67"/>
      <c r="AZ17" s="6"/>
      <c r="BA17" s="68">
        <v>800</v>
      </c>
      <c r="BB17" s="69">
        <f t="shared" si="9"/>
        <v>1594.5262857142857</v>
      </c>
      <c r="BC17" s="69">
        <f t="shared" si="10"/>
        <v>2200</v>
      </c>
      <c r="BD17" s="69">
        <f t="shared" si="11"/>
        <v>0</v>
      </c>
      <c r="BE17" s="70">
        <f t="shared" si="12"/>
        <v>15.483600000000001</v>
      </c>
      <c r="BF17" s="71"/>
      <c r="BG17" s="47"/>
    </row>
    <row r="18" spans="1:59" ht="27.95" customHeight="1">
      <c r="A18" s="45">
        <v>40</v>
      </c>
      <c r="B18" s="72"/>
      <c r="C18" s="47"/>
      <c r="D18" s="77" t="s">
        <v>122</v>
      </c>
      <c r="E18" s="49" t="s">
        <v>123</v>
      </c>
      <c r="F18" s="14" t="s">
        <v>59</v>
      </c>
      <c r="G18" s="81" t="s">
        <v>124</v>
      </c>
      <c r="H18" s="82" t="s">
        <v>139</v>
      </c>
      <c r="I18" s="51" t="s">
        <v>140</v>
      </c>
      <c r="J18" s="83" t="s">
        <v>125</v>
      </c>
      <c r="K18" s="83" t="s">
        <v>125</v>
      </c>
      <c r="L18" s="82" t="s">
        <v>141</v>
      </c>
      <c r="M18" s="51" t="s">
        <v>133</v>
      </c>
      <c r="N18" s="47"/>
      <c r="O18" s="47"/>
      <c r="P18" s="37" t="s">
        <v>142</v>
      </c>
      <c r="Q18" s="47"/>
      <c r="R18" s="53" t="s">
        <v>72</v>
      </c>
      <c r="S18" s="54">
        <f>'[1]Suny 11.12-hot door'!Q37</f>
        <v>1.78</v>
      </c>
      <c r="T18" s="49" t="s">
        <v>73</v>
      </c>
      <c r="U18" s="84"/>
      <c r="V18" s="85">
        <v>33</v>
      </c>
      <c r="W18" s="85">
        <v>25.5</v>
      </c>
      <c r="X18" s="85">
        <v>23</v>
      </c>
      <c r="Y18" s="88">
        <v>18</v>
      </c>
      <c r="Z18" s="88">
        <v>9</v>
      </c>
      <c r="AA18" s="88">
        <v>7</v>
      </c>
      <c r="AB18" s="56">
        <v>10</v>
      </c>
      <c r="AC18" s="88">
        <v>1</v>
      </c>
      <c r="AD18" s="58">
        <f t="shared" si="0"/>
        <v>1.134E-3</v>
      </c>
      <c r="AE18" s="59">
        <v>63</v>
      </c>
      <c r="AF18" s="60">
        <f t="shared" si="1"/>
        <v>55555.555555555555</v>
      </c>
      <c r="AG18" s="61">
        <v>2250</v>
      </c>
      <c r="AH18" s="62">
        <f t="shared" si="2"/>
        <v>4.0500000000000001E-2</v>
      </c>
      <c r="AI18" s="44" t="s">
        <v>62</v>
      </c>
      <c r="AJ18" s="41">
        <f t="shared" si="16"/>
        <v>0.23400000000000001</v>
      </c>
      <c r="AK18" s="62">
        <f t="shared" si="3"/>
        <v>0.41652000000000006</v>
      </c>
      <c r="AL18" s="62">
        <f t="shared" si="4"/>
        <v>2.2370200000000002</v>
      </c>
      <c r="AM18" s="63">
        <v>0</v>
      </c>
      <c r="AN18" s="64">
        <v>0</v>
      </c>
      <c r="AO18" s="63">
        <v>0.06</v>
      </c>
      <c r="AP18" s="62">
        <f t="shared" si="5"/>
        <v>0.183</v>
      </c>
      <c r="AQ18" s="6">
        <v>0</v>
      </c>
      <c r="AR18" s="63">
        <v>0</v>
      </c>
      <c r="AS18" s="64">
        <v>0</v>
      </c>
      <c r="AT18" s="62">
        <f t="shared" si="6"/>
        <v>0.183</v>
      </c>
      <c r="AU18" s="62">
        <f t="shared" si="7"/>
        <v>2.4200200000000001</v>
      </c>
      <c r="AV18" s="65">
        <f t="shared" si="8"/>
        <v>0.20655081967213107</v>
      </c>
      <c r="AW18" s="66">
        <v>3.05</v>
      </c>
      <c r="AX18" s="6"/>
      <c r="AY18" s="67"/>
      <c r="AZ18" s="6"/>
      <c r="BA18" s="68">
        <v>800</v>
      </c>
      <c r="BB18" s="69">
        <f t="shared" si="9"/>
        <v>1936.0160000000001</v>
      </c>
      <c r="BC18" s="69">
        <f t="shared" si="10"/>
        <v>2440</v>
      </c>
      <c r="BD18" s="69">
        <f t="shared" si="11"/>
        <v>0</v>
      </c>
      <c r="BE18" s="70">
        <f t="shared" si="12"/>
        <v>15.483600000000001</v>
      </c>
      <c r="BF18" s="71"/>
      <c r="BG18" s="47"/>
    </row>
    <row r="19" spans="1:59" ht="27.95" customHeight="1">
      <c r="A19" s="45">
        <v>41</v>
      </c>
      <c r="B19" s="90"/>
      <c r="C19" s="47"/>
      <c r="D19" s="80" t="s">
        <v>122</v>
      </c>
      <c r="E19" s="49" t="s">
        <v>123</v>
      </c>
      <c r="F19" s="14" t="s">
        <v>59</v>
      </c>
      <c r="G19" s="81" t="s">
        <v>124</v>
      </c>
      <c r="H19" s="82" t="s">
        <v>143</v>
      </c>
      <c r="I19" s="51" t="s">
        <v>144</v>
      </c>
      <c r="J19" s="83" t="s">
        <v>125</v>
      </c>
      <c r="K19" s="83" t="s">
        <v>125</v>
      </c>
      <c r="L19" s="82" t="s">
        <v>145</v>
      </c>
      <c r="M19" s="51" t="s">
        <v>133</v>
      </c>
      <c r="N19" s="47"/>
      <c r="O19" s="47"/>
      <c r="P19" s="37" t="s">
        <v>146</v>
      </c>
      <c r="Q19" s="47"/>
      <c r="R19" s="53" t="s">
        <v>72</v>
      </c>
      <c r="S19" s="54">
        <f>'[1]Suny 11.12-hot door'!Q38</f>
        <v>3.6</v>
      </c>
      <c r="T19" s="49" t="s">
        <v>73</v>
      </c>
      <c r="U19" s="84"/>
      <c r="V19" s="85">
        <v>33</v>
      </c>
      <c r="W19" s="85">
        <v>25.5</v>
      </c>
      <c r="X19" s="85">
        <v>23</v>
      </c>
      <c r="Y19" s="88">
        <v>23.5</v>
      </c>
      <c r="Z19" s="88">
        <v>17.5</v>
      </c>
      <c r="AA19" s="88">
        <v>11.5</v>
      </c>
      <c r="AB19" s="56">
        <v>10</v>
      </c>
      <c r="AC19" s="88">
        <v>1</v>
      </c>
      <c r="AD19" s="58">
        <f t="shared" si="0"/>
        <v>4.7293750000000001E-3</v>
      </c>
      <c r="AE19" s="59">
        <v>63</v>
      </c>
      <c r="AF19" s="60">
        <f t="shared" si="1"/>
        <v>13320.99907493062</v>
      </c>
      <c r="AG19" s="61">
        <v>2250</v>
      </c>
      <c r="AH19" s="62">
        <f t="shared" si="2"/>
        <v>0.16890625000000001</v>
      </c>
      <c r="AI19" s="44" t="s">
        <v>62</v>
      </c>
      <c r="AJ19" s="41">
        <f t="shared" si="16"/>
        <v>0.23400000000000001</v>
      </c>
      <c r="AK19" s="62">
        <f t="shared" si="3"/>
        <v>0.84240000000000004</v>
      </c>
      <c r="AL19" s="62">
        <f t="shared" si="4"/>
        <v>4.6113062500000002</v>
      </c>
      <c r="AM19" s="63">
        <v>0</v>
      </c>
      <c r="AN19" s="64">
        <v>0</v>
      </c>
      <c r="AO19" s="63">
        <v>0.06</v>
      </c>
      <c r="AP19" s="62">
        <f t="shared" si="5"/>
        <v>0.34199999999999997</v>
      </c>
      <c r="AQ19" s="6">
        <v>0</v>
      </c>
      <c r="AR19" s="63">
        <v>0</v>
      </c>
      <c r="AS19" s="64">
        <v>0</v>
      </c>
      <c r="AT19" s="62">
        <f t="shared" si="6"/>
        <v>0.34199999999999997</v>
      </c>
      <c r="AU19" s="62">
        <f t="shared" si="7"/>
        <v>4.9533062499999998</v>
      </c>
      <c r="AV19" s="65">
        <f t="shared" si="8"/>
        <v>0.130998903508772</v>
      </c>
      <c r="AW19" s="66">
        <v>5.7</v>
      </c>
      <c r="AX19" s="6"/>
      <c r="AY19" s="67"/>
      <c r="AZ19" s="6"/>
      <c r="BA19" s="68">
        <v>800</v>
      </c>
      <c r="BB19" s="69">
        <f t="shared" si="9"/>
        <v>3962.645</v>
      </c>
      <c r="BC19" s="69">
        <f t="shared" si="10"/>
        <v>4560</v>
      </c>
      <c r="BD19" s="69">
        <f t="shared" si="11"/>
        <v>0</v>
      </c>
      <c r="BE19" s="70">
        <f t="shared" si="12"/>
        <v>15.483600000000001</v>
      </c>
      <c r="BF19" s="71"/>
      <c r="BG19" s="47"/>
    </row>
    <row r="20" spans="1:59">
      <c r="AV20" s="4"/>
      <c r="AX20" s="5"/>
      <c r="AY20" s="4"/>
      <c r="BA20" s="94"/>
    </row>
  </sheetData>
  <sheetProtection insertRows="0" deleteRows="0" sort="0"/>
  <protectedRanges>
    <protectedRange sqref="AG2:AG19" name="Range1_3"/>
    <protectedRange sqref="K20:K265" name="Range1_1"/>
    <protectedRange sqref="AZ2:AZ260" name="Range1_7"/>
    <protectedRange sqref="O2:O260" name="Range1_8"/>
    <protectedRange sqref="G2:G13" name="Range1_5_2"/>
    <protectedRange sqref="H2:H13" name="Range1_5_3"/>
    <protectedRange sqref="R2:R19" name="Range1_5_5"/>
    <protectedRange sqref="U10:U13 U2:U5 U6:U9" name="Range1_2_1"/>
    <protectedRange sqref="AI10:AJ13 AI14:AJ19 AI2:AJ5 AI6:AJ9" name="Range1_4_1"/>
    <protectedRange sqref="J2:K13" name="Range1_5_8"/>
    <protectedRange sqref="L2:L13" name="Range1_1_1_1"/>
    <protectedRange sqref="AC2:AC14" name="Range1_5_12"/>
    <protectedRange sqref="BA2:BA14" name="Range1_5_13"/>
    <protectedRange sqref="V2:X5" name="Range1_5_3_1"/>
    <protectedRange sqref="V6:X9 V10:X13" name="Range1_5_4_1"/>
    <protectedRange sqref="D2:D13" name="Range1_5_15"/>
  </protectedRanges>
  <mergeCells count="8">
    <mergeCell ref="B14:B19"/>
    <mergeCell ref="U14:U19"/>
    <mergeCell ref="B2:B5"/>
    <mergeCell ref="U2:U5"/>
    <mergeCell ref="B6:B9"/>
    <mergeCell ref="U6:U9"/>
    <mergeCell ref="B10:B13"/>
    <mergeCell ref="U10:U13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D2:D19</xm:sqref>
        </x14:dataValidation>
        <x14:dataValidation type="list" allowBlank="1" showInputMessage="1" showErrorMessage="1">
          <x14:formula1>
            <xm:f>[1]Data!#REF!</xm:f>
          </x14:formula1>
          <xm:sqref>T2:T19</xm:sqref>
        </x14:dataValidation>
        <x14:dataValidation type="list" allowBlank="1" showInputMessage="1" showErrorMessage="1">
          <x14:formula1>
            <xm:f>[1]ValueSelect!#REF!</xm:f>
          </x14:formula1>
          <xm:sqref>E2:E19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Hot Door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2025-11-18T03:12:55Z</dcterms:created>
  <dcterms:modified xsi:type="dcterms:W3CDTF">2025-11-18T03:14:22Z</dcterms:modified>
</cp:coreProperties>
</file>