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</externalReferences>
  <definedNames>
    <definedName name="CATEGORY">[2]Sheet1!$DW$2:$DW$3</definedName>
    <definedName name="colour">[2]Sheet1!$EH$2:$EH$3</definedName>
    <definedName name="foam">[2]Sheet1!$EC$2:$EC$3</definedName>
    <definedName name="KD">[2]Sheet1!$DS$2:$DS$2</definedName>
    <definedName name="M">[2]Sheet1!$EA$2:$EA$3</definedName>
    <definedName name="PACK">[2]Sheet1!$EE$2:$EE$3</definedName>
    <definedName name="PORT_IFF">[3]a!$A$10:$B$35</definedName>
    <definedName name="UNIT">[2]Sheet1!$EF$2:$EF$3</definedName>
    <definedName name="wood">[2]Sheet1!$EG$2:$EG$3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12" i="1" l="1"/>
  <c r="AU12" i="1"/>
  <c r="AR12" i="1"/>
  <c r="AP12" i="1"/>
  <c r="AN12" i="1"/>
  <c r="AL12" i="1"/>
  <c r="AI12" i="1"/>
  <c r="AB12" i="1"/>
  <c r="AD12" i="1" s="1"/>
  <c r="AF12" i="1" s="1"/>
  <c r="BB11" i="1"/>
  <c r="AU11" i="1"/>
  <c r="AR11" i="1"/>
  <c r="AP11" i="1"/>
  <c r="AN11" i="1"/>
  <c r="AL11" i="1"/>
  <c r="AI11" i="1"/>
  <c r="AB11" i="1"/>
  <c r="AD11" i="1" s="1"/>
  <c r="AF11" i="1" s="1"/>
  <c r="T11" i="1"/>
  <c r="BB10" i="1"/>
  <c r="AU10" i="1"/>
  <c r="AR10" i="1"/>
  <c r="AP10" i="1"/>
  <c r="AN10" i="1"/>
  <c r="AL10" i="1"/>
  <c r="AI10" i="1"/>
  <c r="AB10" i="1"/>
  <c r="AD10" i="1" s="1"/>
  <c r="AF10" i="1" s="1"/>
  <c r="T10" i="1"/>
  <c r="BB9" i="1"/>
  <c r="AU9" i="1"/>
  <c r="AR9" i="1"/>
  <c r="AP9" i="1"/>
  <c r="AN9" i="1"/>
  <c r="AL9" i="1"/>
  <c r="AI9" i="1"/>
  <c r="AB9" i="1"/>
  <c r="AD9" i="1" s="1"/>
  <c r="AF9" i="1" s="1"/>
  <c r="BB8" i="1"/>
  <c r="AU8" i="1"/>
  <c r="AR8" i="1"/>
  <c r="AP8" i="1"/>
  <c r="AN8" i="1"/>
  <c r="AL8" i="1"/>
  <c r="AI8" i="1"/>
  <c r="AB8" i="1"/>
  <c r="AD8" i="1" s="1"/>
  <c r="AF8" i="1" s="1"/>
  <c r="T8" i="1"/>
  <c r="BB7" i="1"/>
  <c r="AU7" i="1"/>
  <c r="AR7" i="1"/>
  <c r="AP7" i="1"/>
  <c r="AN7" i="1"/>
  <c r="AL7" i="1"/>
  <c r="AI7" i="1"/>
  <c r="AB7" i="1"/>
  <c r="AD7" i="1" s="1"/>
  <c r="AF7" i="1" s="1"/>
  <c r="T7" i="1"/>
  <c r="BB6" i="1"/>
  <c r="AU6" i="1"/>
  <c r="AR6" i="1"/>
  <c r="AP6" i="1"/>
  <c r="AN6" i="1"/>
  <c r="AL6" i="1"/>
  <c r="AI6" i="1"/>
  <c r="AB6" i="1"/>
  <c r="AD6" i="1" s="1"/>
  <c r="AF6" i="1" s="1"/>
  <c r="BB5" i="1"/>
  <c r="AU5" i="1"/>
  <c r="AR5" i="1"/>
  <c r="AP5" i="1"/>
  <c r="AN5" i="1"/>
  <c r="AL5" i="1"/>
  <c r="AI5" i="1"/>
  <c r="AB5" i="1"/>
  <c r="AD5" i="1" s="1"/>
  <c r="AF5" i="1" s="1"/>
  <c r="T5" i="1"/>
  <c r="AY4" i="1"/>
  <c r="BB4" i="1" s="1"/>
  <c r="AB4" i="1"/>
  <c r="AD4" i="1" s="1"/>
  <c r="AF4" i="1" s="1"/>
  <c r="U4" i="1"/>
  <c r="AI4" i="1" s="1"/>
  <c r="T4" i="1"/>
  <c r="AY3" i="1"/>
  <c r="AU3" i="1" s="1"/>
  <c r="AB3" i="1"/>
  <c r="AD3" i="1" s="1"/>
  <c r="AF3" i="1" s="1"/>
  <c r="U3" i="1"/>
  <c r="AI3" i="1" s="1"/>
  <c r="T3" i="1"/>
  <c r="BB2" i="1"/>
  <c r="AU2" i="1"/>
  <c r="AR2" i="1"/>
  <c r="AP2" i="1"/>
  <c r="AN2" i="1"/>
  <c r="AL2" i="1"/>
  <c r="AI2" i="1"/>
  <c r="AB2" i="1"/>
  <c r="AD2" i="1" s="1"/>
  <c r="AF2" i="1" s="1"/>
  <c r="AJ2" i="1" l="1"/>
  <c r="AJ10" i="1"/>
  <c r="AJ5" i="1"/>
  <c r="AL4" i="1"/>
  <c r="AU4" i="1"/>
  <c r="AJ6" i="1"/>
  <c r="AJ4" i="1"/>
  <c r="AJ8" i="1"/>
  <c r="BB3" i="1"/>
  <c r="AN3" i="1"/>
  <c r="AP3" i="1"/>
  <c r="AR4" i="1"/>
  <c r="AJ3" i="1"/>
  <c r="AR3" i="1"/>
  <c r="AV8" i="1"/>
  <c r="AV9" i="1"/>
  <c r="AV10" i="1"/>
  <c r="AV2" i="1"/>
  <c r="AW2" i="1" s="1"/>
  <c r="AL3" i="1"/>
  <c r="AN4" i="1"/>
  <c r="AV5" i="1"/>
  <c r="AW5" i="1" s="1"/>
  <c r="AV7" i="1"/>
  <c r="AV11" i="1"/>
  <c r="AV12" i="1"/>
  <c r="AV6" i="1"/>
  <c r="AW6" i="1" s="1"/>
  <c r="AJ7" i="1"/>
  <c r="AJ9" i="1"/>
  <c r="AJ11" i="1"/>
  <c r="AJ12" i="1"/>
  <c r="AW10" i="1"/>
  <c r="AP4" i="1"/>
  <c r="AW9" i="1" l="1"/>
  <c r="AX9" i="1" s="1"/>
  <c r="AW12" i="1"/>
  <c r="AW8" i="1"/>
  <c r="AW11" i="1"/>
  <c r="BA11" i="1" s="1"/>
  <c r="AV4" i="1"/>
  <c r="AW4" i="1" s="1"/>
  <c r="AX4" i="1" s="1"/>
  <c r="AV3" i="1"/>
  <c r="AW3" i="1" s="1"/>
  <c r="AW7" i="1"/>
  <c r="BA9" i="1"/>
  <c r="BA6" i="1"/>
  <c r="AX6" i="1"/>
  <c r="AX5" i="1"/>
  <c r="BA5" i="1"/>
  <c r="AX2" i="1"/>
  <c r="BA2" i="1"/>
  <c r="AX12" i="1"/>
  <c r="BA12" i="1"/>
  <c r="BA10" i="1"/>
  <c r="AX10" i="1"/>
  <c r="BA3" i="1"/>
  <c r="AX3" i="1"/>
  <c r="BA8" i="1"/>
  <c r="AX8" i="1"/>
  <c r="AX11" i="1" l="1"/>
  <c r="BA4" i="1"/>
  <c r="AX7" i="1"/>
  <c r="BA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<sst xmlns="http://schemas.openxmlformats.org/spreadsheetml/2006/main" count="197" uniqueCount="94">
  <si>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</si>
  <si>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</si>
  <si>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</si>
  <si>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</si>
  <si>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</si>
  <si>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</si>
  <si>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</si>
  <si>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</si>
  <si>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</si>
  <si>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</si>
  <si>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</si>
  <si>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</si>
  <si>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</si>
  <si>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</si>
  <si>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</si>
  <si>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</si>
  <si>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</si>
  <si>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</si>
  <si>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</si>
  <si>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</si>
  <si>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</si>
  <si>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</si>
  <si>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</si>
  <si>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</si>
  <si>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</si>
  <si>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</si>
  <si>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</si>
  <si>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</si>
  <si>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</si>
  <si>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</si>
  <si>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</si>
  <si>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</si>
  <si>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</si>
  <si>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</si>
  <si>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</si>
  <si>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</si>
  <si>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</si>
  <si>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</si>
  <si>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</si>
  <si>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</si>
  <si>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</si>
  <si>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</si>
  <si>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</si>
  <si>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</si>
  <si>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</si>
  <si>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</si>
  <si>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</si>
  <si>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</si>
  <si>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</si>
  <si>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</si>
  <si>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</si>
  <si>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</si>
  <si>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</si>
  <si>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</si>
  <si>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BeautySleep</t>
  </si>
  <si>
    <t>Beautyrest 5.5%</t>
  </si>
  <si>
    <t>SHEET/SHEET SET</t>
  </si>
  <si>
    <t>100% Polyester Solid Satin Sheet Set</t>
    <phoneticPr fontId="8" type="noConversion"/>
  </si>
  <si>
    <t>Satin Sheet Set</t>
  </si>
  <si>
    <t>100% polyester, solid</t>
    <phoneticPr fontId="8" type="noConversion"/>
  </si>
  <si>
    <t>Set</t>
  </si>
  <si>
    <t>Normal</t>
  </si>
  <si>
    <t>6302.32.2040</t>
  </si>
  <si>
    <t>PILLOWCASE</t>
  </si>
  <si>
    <t>100% Polyester Solid Satin Pillowcase</t>
    <phoneticPr fontId="8" type="noConversion"/>
  </si>
  <si>
    <t>Satin Pillowcase</t>
  </si>
  <si>
    <t>100% polyester solid polyester satin, single needle hem , VZB packaging</t>
    <phoneticPr fontId="8" type="noConversion"/>
  </si>
  <si>
    <t>KPC: 20x40" (2)</t>
  </si>
  <si>
    <t>Pair</t>
  </si>
  <si>
    <t>6302.32.2020</t>
  </si>
  <si>
    <t>100% Polyester Solid Satin Pillowcase</t>
  </si>
  <si>
    <t>Bright White</t>
  </si>
  <si>
    <t>BS21-0056</t>
    <phoneticPr fontId="8" type="noConversion"/>
  </si>
  <si>
    <t>Sepia Rose</t>
  </si>
  <si>
    <t>Queen:90x102"/20x30"(2)/60x80+12"</t>
  </si>
  <si>
    <t>BS20-0057</t>
    <phoneticPr fontId="8" type="noConversion"/>
  </si>
  <si>
    <t>100% Polyester Solid Satin Sheet Set</t>
    <phoneticPr fontId="8" type="noConversion"/>
  </si>
  <si>
    <t>King:108x102"/20x40"(2)/78x80+12"</t>
  </si>
  <si>
    <t>BS20-0058</t>
  </si>
  <si>
    <t>SPC: 20x30" (2)</t>
  </si>
  <si>
    <t>BS21-0059</t>
    <phoneticPr fontId="8" type="noConversion"/>
  </si>
  <si>
    <t>BS21-0060</t>
  </si>
  <si>
    <t>100% Polyester Solid 4pcs Cooling Sheet Set</t>
    <phoneticPr fontId="8" type="noConversion"/>
  </si>
  <si>
    <t>Cooling Sheet Set</t>
    <phoneticPr fontId="8" type="noConversion"/>
  </si>
  <si>
    <t>Z Hem, 100% polyester 85gsm solid microfiber cooling sheets, VZB packaging</t>
    <phoneticPr fontId="8" type="noConversion"/>
  </si>
  <si>
    <t>Cal King:108x102"/20x40"(2)/72x84"+12"</t>
    <phoneticPr fontId="8" type="noConversion"/>
  </si>
  <si>
    <t>Reflecting Pond</t>
  </si>
  <si>
    <t>BS20-0061</t>
    <phoneticPr fontId="8" type="noConversion"/>
  </si>
  <si>
    <t>BS20-0062</t>
  </si>
  <si>
    <t>BS20-0063</t>
  </si>
  <si>
    <t>Withered Rose</t>
  </si>
  <si>
    <t>BS20-0064</t>
    <phoneticPr fontId="8" type="noConversion"/>
  </si>
  <si>
    <t>BS20-0065</t>
  </si>
  <si>
    <t>BS20-0066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</si>
</sst>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$&quot;#,##0.00"/>
    <numFmt numFmtId="177" formatCode="0.0"/>
    <numFmt numFmtId="178" formatCode="0.0000"/>
    <numFmt numFmtId="179" formatCode="[$$-409]#,##0.00;\-[$$-409]#,##0.00"/>
    <numFmt numFmtId="180" formatCode="0.0%"/>
    <numFmt numFmtId="181" formatCode="[$-409]dd/mmm/yy;@"/>
    <numFmt numFmtId="182" formatCode="[$-409]h:mm:ss\ AM/PM"/>
  </numFmts>
  <fonts count="9" x14ac:knownFonts="1">
    <font>
      <sz val="11"/>
      <name val="Calibri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182" fontId="5" fillId="0" borderId="0"/>
  </cellStyleXfs>
  <cellXfs count="62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0" fillId="2" borderId="2" xfId="0" applyFill="1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78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0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3" applyNumberFormat="1" applyFont="1" applyFill="1" applyBorder="1" applyAlignment="1"/>
    <xf numFmtId="0" fontId="1" fillId="0" borderId="0" xfId="1"/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177" fontId="1" fillId="0" borderId="2" xfId="1" applyNumberFormat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176" fontId="1" fillId="8" borderId="2" xfId="1" applyNumberFormat="1" applyFill="1" applyBorder="1" applyAlignment="1">
      <alignment wrapText="1"/>
    </xf>
    <xf numFmtId="10" fontId="0" fillId="8" borderId="2" xfId="3" applyNumberFormat="1" applyFont="1" applyFill="1" applyBorder="1" applyAlignment="1">
      <alignment wrapText="1"/>
    </xf>
    <xf numFmtId="181" fontId="1" fillId="0" borderId="2" xfId="1" applyNumberFormat="1" applyBorder="1"/>
    <xf numFmtId="181" fontId="1" fillId="0" borderId="2" xfId="1" applyNumberFormat="1" applyBorder="1" applyAlignment="1">
      <alignment wrapText="1"/>
    </xf>
    <xf numFmtId="0" fontId="5" fillId="5" borderId="2" xfId="0" applyFont="1" applyFill="1" applyBorder="1"/>
    <xf numFmtId="0" fontId="0" fillId="0" borderId="2" xfId="0" applyBorder="1" applyAlignment="1">
      <alignment wrapText="1"/>
    </xf>
    <xf numFmtId="182" fontId="5" fillId="0" borderId="2" xfId="4" applyBorder="1" applyAlignment="1">
      <alignment wrapText="1"/>
    </xf>
    <xf numFmtId="2" fontId="1" fillId="0" borderId="2" xfId="1" applyNumberFormat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/>
    <cellStyle name="Normal 2 18 2" xfId="2"/>
    <cellStyle name="Normal 2 2" xfId="4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Ds%20BR%2090gsm%20Satin%2085gsm%20Cooling%20Sheets%20Commitment%2011-6-2025%20Tariff%20China%2020%25-2511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CHN 10-23-2025"/>
      <sheetName val="ValueSelect"/>
      <sheetName val="Data"/>
    </sheetNames>
    <sheetDataSet>
      <sheetData sheetId="0"/>
      <sheetData sheetId="1"/>
      <sheetData sheetId="2">
        <row r="48">
          <cell r="H48">
            <v>5.2</v>
          </cell>
          <cell r="I48">
            <v>5.36</v>
          </cell>
          <cell r="AE48">
            <v>10.52</v>
          </cell>
        </row>
        <row r="49">
          <cell r="H49">
            <v>6.09</v>
          </cell>
          <cell r="I49">
            <v>6.28</v>
          </cell>
          <cell r="AE49">
            <v>12.17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3"/>
  <sheetViews>
    <sheetView tabSelected="1" topLeftCell="H1" zoomScale="99" zoomScaleNormal="99" workbookViewId="0">
      <selection activeCell="P10" sqref="P10:P12"/>
    </sheetView>
  </sheetViews>
  <sheetFormatPr defaultColWidth="9.28515625" defaultRowHeight="15" x14ac:dyDescent="0.25"/>
  <cols>
    <col min="1" max="1" width="10.28515625" style="1" customWidth="1"/>
    <col min="2" max="2" width="7.28515625" style="2" customWidth="1"/>
    <col min="3" max="4" width="8.42578125" style="2" customWidth="1"/>
    <col min="5" max="5" width="19.7109375" style="2" customWidth="1"/>
    <col min="6" max="6" width="18.85546875" style="2" customWidth="1"/>
    <col min="7" max="7" width="17.5703125" style="2" customWidth="1"/>
    <col min="8" max="8" width="18.7109375" style="2" customWidth="1"/>
    <col min="9" max="9" width="47.85546875" style="2" customWidth="1"/>
    <col min="10" max="10" width="21.140625" style="2" customWidth="1"/>
    <col min="11" max="11" width="24.140625" style="2" customWidth="1"/>
    <col min="12" max="12" width="21.5703125" style="2" customWidth="1"/>
    <col min="13" max="13" width="36.28515625" style="2" customWidth="1"/>
    <col min="14" max="14" width="15.28515625" style="2" customWidth="1"/>
    <col min="15" max="15" width="6.28515625" style="2" customWidth="1"/>
    <col min="16" max="16" width="12.140625" style="2" customWidth="1"/>
    <col min="17" max="17" width="15.5703125" style="2" customWidth="1"/>
    <col min="18" max="19" width="8.7109375" style="2" customWidth="1"/>
    <col min="20" max="20" width="8.7109375" style="3" customWidth="1"/>
    <col min="21" max="21" width="8.5703125" style="3" customWidth="1"/>
    <col min="22" max="22" width="9.28515625" style="2" customWidth="1"/>
    <col min="23" max="23" width="8.28515625" style="58" customWidth="1"/>
    <col min="24" max="24" width="8.7109375" style="58" customWidth="1"/>
    <col min="25" max="25" width="7.28515625" style="58" customWidth="1"/>
    <col min="26" max="26" width="9" style="59" customWidth="1"/>
    <col min="27" max="27" width="6.28515625" style="60" customWidth="1"/>
    <col min="28" max="28" width="10" style="61" customWidth="1"/>
    <col min="29" max="29" width="10" style="59" customWidth="1"/>
    <col min="30" max="30" width="9.7109375" style="60" customWidth="1"/>
    <col min="31" max="31" width="7.7109375" style="2" customWidth="1"/>
    <col min="32" max="32" width="8.85546875" style="3" customWidth="1"/>
    <col min="33" max="33" width="16.28515625" style="2" customWidth="1"/>
    <col min="34" max="34" width="8.42578125" style="4" customWidth="1"/>
    <col min="35" max="35" width="9" style="3" customWidth="1"/>
    <col min="36" max="36" width="8.28515625" style="3" customWidth="1"/>
    <col min="37" max="37" width="7.85546875" style="4" customWidth="1"/>
    <col min="38" max="38" width="8.28515625" style="3" customWidth="1"/>
    <col min="39" max="39" width="11.710937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7109375" style="3" customWidth="1"/>
    <col min="49" max="49" width="9.7109375" style="3" customWidth="1"/>
    <col min="50" max="50" width="7.7109375" style="3" customWidth="1"/>
    <col min="51" max="51" width="12.28515625" style="3" customWidth="1"/>
    <col min="52" max="52" width="9.28515625" style="2"/>
    <col min="53" max="53" width="11.5703125" style="3" customWidth="1"/>
    <col min="54" max="54" width="15" style="3" customWidth="1"/>
    <col min="55" max="16384" width="9.28515625" style="2"/>
  </cols>
  <sheetData>
    <row r="1" spans="1:54" ht="67.900000000000006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s="45" customFormat="1" x14ac:dyDescent="0.25">
      <c r="A2" s="28">
        <v>2</v>
      </c>
      <c r="B2" s="29"/>
      <c r="C2" s="29"/>
      <c r="D2" s="29"/>
      <c r="E2" s="29" t="s">
        <v>54</v>
      </c>
      <c r="F2" s="29" t="s">
        <v>55</v>
      </c>
      <c r="G2" s="29" t="s">
        <v>63</v>
      </c>
      <c r="H2" s="30"/>
      <c r="I2" s="29" t="s">
        <v>64</v>
      </c>
      <c r="J2" s="29" t="s">
        <v>65</v>
      </c>
      <c r="K2" s="28" t="s">
        <v>66</v>
      </c>
      <c r="L2" s="28" t="s">
        <v>59</v>
      </c>
      <c r="M2" s="29" t="s">
        <v>67</v>
      </c>
      <c r="N2" s="29" t="s">
        <v>71</v>
      </c>
      <c r="O2" s="29"/>
      <c r="P2" s="54" t="s">
        <v>72</v>
      </c>
      <c r="Q2" s="31"/>
      <c r="R2" s="29"/>
      <c r="S2" s="29" t="s">
        <v>68</v>
      </c>
      <c r="T2" s="32">
        <v>1.3</v>
      </c>
      <c r="U2" s="33">
        <v>1.34</v>
      </c>
      <c r="V2" s="29" t="s">
        <v>61</v>
      </c>
      <c r="W2" s="34">
        <v>32</v>
      </c>
      <c r="X2" s="34">
        <v>25</v>
      </c>
      <c r="Y2" s="34">
        <v>27</v>
      </c>
      <c r="Z2" s="35">
        <v>4.8</v>
      </c>
      <c r="AA2" s="36">
        <v>16</v>
      </c>
      <c r="AB2" s="37">
        <f t="shared" ref="AB2:AB12" si="0">IF(W2="","",W2*X2*Y2/1000000)</f>
        <v>2.1600000000000001E-2</v>
      </c>
      <c r="AC2" s="35">
        <v>56</v>
      </c>
      <c r="AD2" s="38">
        <f t="shared" ref="AD2:AD12" si="1">IF(AA2="","",AC2/AB2*AA2)</f>
        <v>41481.481481481482</v>
      </c>
      <c r="AE2" s="39">
        <v>3500</v>
      </c>
      <c r="AF2" s="40">
        <f t="shared" ref="AF2:AF12" si="2">IF(ISERROR(AE2/AD2),"",AE2/AD2)</f>
        <v>8.4375000000000006E-2</v>
      </c>
      <c r="AG2" s="29" t="s">
        <v>69</v>
      </c>
      <c r="AH2" s="41">
        <v>0.314</v>
      </c>
      <c r="AI2" s="40">
        <f t="shared" ref="AI2:AI9" si="3">IF(ISERROR(U2*AH2),"",U2*AH2)</f>
        <v>0.42076000000000002</v>
      </c>
      <c r="AJ2" s="40">
        <f t="shared" ref="AJ2:AJ12" si="4">IF(ISERROR(U2+AF2+AI2),"",U2+AF2+AI2)</f>
        <v>1.8451350000000002</v>
      </c>
      <c r="AK2" s="42">
        <v>0</v>
      </c>
      <c r="AL2" s="40">
        <f t="shared" ref="AL2:AL6" si="5">IF(ISERROR(AY2*AK2),"",AY2*AK2)</f>
        <v>0</v>
      </c>
      <c r="AM2" s="42">
        <v>0</v>
      </c>
      <c r="AN2" s="40">
        <f t="shared" ref="AN2:AN6" si="6">IF(ISERROR(AY2*AM2),"",AY2*AM2)</f>
        <v>0</v>
      </c>
      <c r="AO2" s="42">
        <v>5.5E-2</v>
      </c>
      <c r="AP2" s="40">
        <f t="shared" ref="AP2:AP9" si="7">IF(ISERROR(AY2*AO2),"",AY2*AO2)</f>
        <v>0.17600000000000002</v>
      </c>
      <c r="AQ2" s="42">
        <v>0</v>
      </c>
      <c r="AR2" s="40">
        <f t="shared" ref="AR2:AR12" si="8">IF(ISERROR(U2*AQ2),"",U2*AQ2)</f>
        <v>0</v>
      </c>
      <c r="AS2" s="43">
        <v>0</v>
      </c>
      <c r="AT2" s="42">
        <v>0</v>
      </c>
      <c r="AU2" s="40">
        <f t="shared" ref="AU2:AU9" si="9">IF(ISERROR(AY2*AT2),"",AY2*AT2)</f>
        <v>0</v>
      </c>
      <c r="AV2" s="40">
        <f t="shared" ref="AV2:AV12" si="10">IF(ISERROR(AL2+AN2+AP2+AR2+AU2),"",AL2+AN2+AP2+AR2+AU2)</f>
        <v>0.17600000000000002</v>
      </c>
      <c r="AW2" s="40">
        <f t="shared" ref="AW2:AW11" si="11">IF(ISERROR(AJ2+AV2),"",AJ2+AV2)</f>
        <v>2.0211350000000001</v>
      </c>
      <c r="AX2" s="44">
        <f t="shared" ref="AX2:AX6" si="12">IF(ISERROR((AY2-AW2)/AY2),"",(AY2-AW2)/AY2)</f>
        <v>0.36839531250000002</v>
      </c>
      <c r="AY2" s="43">
        <v>3.2</v>
      </c>
      <c r="AZ2" s="36"/>
      <c r="BA2" s="40">
        <f t="shared" ref="BA2:BA6" si="13">IF(ISERROR(AW2*AZ2),"",AW2*AZ2)</f>
        <v>0</v>
      </c>
      <c r="BB2" s="40">
        <f>IF(ISERROR(AY2*AZ2),"",AY2*AZ2)</f>
        <v>0</v>
      </c>
    </row>
    <row r="3" spans="1:54" ht="15" customHeight="1" x14ac:dyDescent="0.25">
      <c r="A3" s="46">
        <v>10</v>
      </c>
      <c r="B3" s="47"/>
      <c r="C3" s="47"/>
      <c r="D3" s="47"/>
      <c r="E3" s="29" t="s">
        <v>54</v>
      </c>
      <c r="F3" s="29" t="s">
        <v>55</v>
      </c>
      <c r="G3" s="29" t="s">
        <v>56</v>
      </c>
      <c r="H3" s="30"/>
      <c r="I3" s="29" t="s">
        <v>57</v>
      </c>
      <c r="J3" s="29" t="s">
        <v>58</v>
      </c>
      <c r="K3" s="28" t="s">
        <v>66</v>
      </c>
      <c r="L3" s="28" t="s">
        <v>59</v>
      </c>
      <c r="M3" s="52" t="s">
        <v>74</v>
      </c>
      <c r="N3" s="29" t="s">
        <v>73</v>
      </c>
      <c r="O3" s="29"/>
      <c r="P3" s="54" t="s">
        <v>75</v>
      </c>
      <c r="Q3" s="31"/>
      <c r="R3" s="47"/>
      <c r="S3" s="29" t="s">
        <v>60</v>
      </c>
      <c r="T3" s="32">
        <f>'[1]Internal Commitment'!H48</f>
        <v>5.2</v>
      </c>
      <c r="U3" s="33">
        <f>'[1]Internal Commitment'!I48</f>
        <v>5.36</v>
      </c>
      <c r="V3" s="29" t="s">
        <v>61</v>
      </c>
      <c r="W3" s="48">
        <v>48</v>
      </c>
      <c r="X3" s="48">
        <v>30</v>
      </c>
      <c r="Y3" s="48">
        <v>39</v>
      </c>
      <c r="Z3" s="35">
        <v>12.5</v>
      </c>
      <c r="AA3" s="36">
        <v>12</v>
      </c>
      <c r="AB3" s="49">
        <f t="shared" si="0"/>
        <v>5.6160000000000002E-2</v>
      </c>
      <c r="AC3" s="35">
        <v>56</v>
      </c>
      <c r="AD3" s="38">
        <f t="shared" si="1"/>
        <v>11965.811965811965</v>
      </c>
      <c r="AE3" s="39">
        <v>3500</v>
      </c>
      <c r="AF3" s="50">
        <f t="shared" si="2"/>
        <v>0.29250000000000004</v>
      </c>
      <c r="AG3" s="53" t="s">
        <v>62</v>
      </c>
      <c r="AH3" s="41">
        <v>0.314</v>
      </c>
      <c r="AI3" s="40">
        <f t="shared" si="3"/>
        <v>1.6830400000000001</v>
      </c>
      <c r="AJ3" s="40">
        <f t="shared" si="4"/>
        <v>7.3355400000000008</v>
      </c>
      <c r="AK3" s="42">
        <v>0</v>
      </c>
      <c r="AL3" s="50">
        <f t="shared" si="5"/>
        <v>0</v>
      </c>
      <c r="AM3" s="42">
        <v>0</v>
      </c>
      <c r="AN3" s="50">
        <f t="shared" si="6"/>
        <v>0</v>
      </c>
      <c r="AO3" s="42">
        <v>5.5E-2</v>
      </c>
      <c r="AP3" s="40">
        <f t="shared" si="7"/>
        <v>0.5786</v>
      </c>
      <c r="AQ3" s="42">
        <v>0</v>
      </c>
      <c r="AR3" s="40">
        <f t="shared" si="8"/>
        <v>0</v>
      </c>
      <c r="AS3" s="43">
        <v>0</v>
      </c>
      <c r="AT3" s="42">
        <v>0</v>
      </c>
      <c r="AU3" s="40">
        <f t="shared" si="9"/>
        <v>0</v>
      </c>
      <c r="AV3" s="40">
        <f t="shared" si="10"/>
        <v>0.5786</v>
      </c>
      <c r="AW3" s="50">
        <f t="shared" si="11"/>
        <v>7.9141400000000006</v>
      </c>
      <c r="AX3" s="51">
        <f t="shared" si="12"/>
        <v>0.24770532319391625</v>
      </c>
      <c r="AY3" s="6">
        <f>'[1]Internal Commitment'!AE48</f>
        <v>10.52</v>
      </c>
      <c r="AZ3" s="5"/>
      <c r="BA3" s="40">
        <f t="shared" si="13"/>
        <v>0</v>
      </c>
      <c r="BB3" s="40">
        <f t="shared" ref="BB3:BB12" si="14">IF(ISERROR(AY3*AZ3),"",AY3*AZ3)</f>
        <v>0</v>
      </c>
    </row>
    <row r="4" spans="1:54" ht="15" customHeight="1" x14ac:dyDescent="0.25">
      <c r="A4" s="46"/>
      <c r="B4" s="47"/>
      <c r="C4" s="47"/>
      <c r="D4" s="47"/>
      <c r="E4" s="29" t="s">
        <v>54</v>
      </c>
      <c r="F4" s="29" t="s">
        <v>55</v>
      </c>
      <c r="G4" s="29" t="s">
        <v>56</v>
      </c>
      <c r="H4" s="30"/>
      <c r="I4" s="29" t="s">
        <v>76</v>
      </c>
      <c r="J4" s="29" t="s">
        <v>58</v>
      </c>
      <c r="K4" s="28" t="s">
        <v>66</v>
      </c>
      <c r="L4" s="28" t="s">
        <v>59</v>
      </c>
      <c r="M4" s="29" t="s">
        <v>77</v>
      </c>
      <c r="N4" s="29" t="s">
        <v>73</v>
      </c>
      <c r="O4" s="29"/>
      <c r="P4" s="54" t="s">
        <v>78</v>
      </c>
      <c r="Q4" s="55"/>
      <c r="R4" s="47"/>
      <c r="S4" s="29" t="s">
        <v>60</v>
      </c>
      <c r="T4" s="32">
        <f>'[1]Internal Commitment'!H49</f>
        <v>6.09</v>
      </c>
      <c r="U4" s="33">
        <f>'[1]Internal Commitment'!I49</f>
        <v>6.28</v>
      </c>
      <c r="V4" s="29" t="s">
        <v>61</v>
      </c>
      <c r="W4" s="34">
        <v>48</v>
      </c>
      <c r="X4" s="34">
        <v>30</v>
      </c>
      <c r="Y4" s="34">
        <v>46</v>
      </c>
      <c r="Z4" s="35">
        <v>15.5</v>
      </c>
      <c r="AA4" s="36">
        <v>12</v>
      </c>
      <c r="AB4" s="37">
        <f t="shared" si="0"/>
        <v>6.6239999999999993E-2</v>
      </c>
      <c r="AC4" s="35">
        <v>56</v>
      </c>
      <c r="AD4" s="38">
        <f t="shared" si="1"/>
        <v>10144.927536231886</v>
      </c>
      <c r="AE4" s="39">
        <v>3500</v>
      </c>
      <c r="AF4" s="40">
        <f t="shared" si="2"/>
        <v>0.34499999999999992</v>
      </c>
      <c r="AG4" s="29" t="s">
        <v>62</v>
      </c>
      <c r="AH4" s="41">
        <v>0.314</v>
      </c>
      <c r="AI4" s="40">
        <f t="shared" si="3"/>
        <v>1.9719200000000001</v>
      </c>
      <c r="AJ4" s="40">
        <f t="shared" si="4"/>
        <v>8.5969200000000008</v>
      </c>
      <c r="AK4" s="42">
        <v>0</v>
      </c>
      <c r="AL4" s="40">
        <f t="shared" si="5"/>
        <v>0</v>
      </c>
      <c r="AM4" s="42">
        <v>0</v>
      </c>
      <c r="AN4" s="40">
        <f t="shared" si="6"/>
        <v>0</v>
      </c>
      <c r="AO4" s="42">
        <v>5.5E-2</v>
      </c>
      <c r="AP4" s="40">
        <f t="shared" si="7"/>
        <v>0.66935</v>
      </c>
      <c r="AQ4" s="42">
        <v>0</v>
      </c>
      <c r="AR4" s="40">
        <f t="shared" si="8"/>
        <v>0</v>
      </c>
      <c r="AS4" s="43">
        <v>0</v>
      </c>
      <c r="AT4" s="42">
        <v>0</v>
      </c>
      <c r="AU4" s="40">
        <f t="shared" si="9"/>
        <v>0</v>
      </c>
      <c r="AV4" s="40">
        <f t="shared" si="10"/>
        <v>0.66935</v>
      </c>
      <c r="AW4" s="40">
        <f t="shared" si="11"/>
        <v>9.2662700000000005</v>
      </c>
      <c r="AX4" s="44">
        <f t="shared" si="12"/>
        <v>0.23859737058340177</v>
      </c>
      <c r="AY4" s="43">
        <f>'[1]Internal Commitment'!AE49</f>
        <v>12.17</v>
      </c>
      <c r="AZ4" s="36"/>
      <c r="BA4" s="40">
        <f t="shared" si="13"/>
        <v>0</v>
      </c>
      <c r="BB4" s="40">
        <f t="shared" si="14"/>
        <v>0</v>
      </c>
    </row>
    <row r="5" spans="1:54" s="45" customFormat="1" x14ac:dyDescent="0.25">
      <c r="A5" s="28">
        <v>2</v>
      </c>
      <c r="B5" s="29"/>
      <c r="C5" s="29"/>
      <c r="D5" s="29"/>
      <c r="E5" s="29" t="s">
        <v>54</v>
      </c>
      <c r="F5" s="29" t="s">
        <v>55</v>
      </c>
      <c r="G5" s="29" t="s">
        <v>63</v>
      </c>
      <c r="H5" s="30"/>
      <c r="I5" s="29" t="s">
        <v>64</v>
      </c>
      <c r="J5" s="29" t="s">
        <v>65</v>
      </c>
      <c r="K5" s="28" t="s">
        <v>66</v>
      </c>
      <c r="L5" s="28" t="s">
        <v>59</v>
      </c>
      <c r="M5" s="56" t="s">
        <v>79</v>
      </c>
      <c r="N5" s="29" t="s">
        <v>73</v>
      </c>
      <c r="O5" s="29"/>
      <c r="P5" s="54" t="s">
        <v>80</v>
      </c>
      <c r="Q5" s="31"/>
      <c r="R5" s="29"/>
      <c r="S5" s="29" t="s">
        <v>68</v>
      </c>
      <c r="T5" s="32">
        <f t="shared" ref="T5" si="15">U5*0.97</f>
        <v>1.1445999999999998</v>
      </c>
      <c r="U5" s="33">
        <v>1.18</v>
      </c>
      <c r="V5" s="29" t="s">
        <v>61</v>
      </c>
      <c r="W5" s="34">
        <v>32</v>
      </c>
      <c r="X5" s="34">
        <v>25</v>
      </c>
      <c r="Y5" s="34">
        <v>27</v>
      </c>
      <c r="Z5" s="35">
        <v>4.8</v>
      </c>
      <c r="AA5" s="36">
        <v>16</v>
      </c>
      <c r="AB5" s="37">
        <f t="shared" si="0"/>
        <v>2.1600000000000001E-2</v>
      </c>
      <c r="AC5" s="35">
        <v>56</v>
      </c>
      <c r="AD5" s="38">
        <f t="shared" si="1"/>
        <v>41481.481481481482</v>
      </c>
      <c r="AE5" s="39">
        <v>3500</v>
      </c>
      <c r="AF5" s="40">
        <f t="shared" si="2"/>
        <v>8.4375000000000006E-2</v>
      </c>
      <c r="AG5" s="29" t="s">
        <v>69</v>
      </c>
      <c r="AH5" s="41">
        <v>0.314</v>
      </c>
      <c r="AI5" s="40">
        <f t="shared" si="3"/>
        <v>0.37051999999999996</v>
      </c>
      <c r="AJ5" s="40">
        <f t="shared" si="4"/>
        <v>1.634895</v>
      </c>
      <c r="AK5" s="42">
        <v>0</v>
      </c>
      <c r="AL5" s="40">
        <f t="shared" si="5"/>
        <v>0</v>
      </c>
      <c r="AM5" s="42">
        <v>0</v>
      </c>
      <c r="AN5" s="40">
        <f t="shared" si="6"/>
        <v>0</v>
      </c>
      <c r="AO5" s="42">
        <v>5.5E-2</v>
      </c>
      <c r="AP5" s="40">
        <f t="shared" si="7"/>
        <v>0.1573</v>
      </c>
      <c r="AQ5" s="42">
        <v>0</v>
      </c>
      <c r="AR5" s="40">
        <f t="shared" si="8"/>
        <v>0</v>
      </c>
      <c r="AS5" s="43">
        <v>0</v>
      </c>
      <c r="AT5" s="42">
        <v>0</v>
      </c>
      <c r="AU5" s="40">
        <f t="shared" si="9"/>
        <v>0</v>
      </c>
      <c r="AV5" s="40">
        <f t="shared" si="10"/>
        <v>0.1573</v>
      </c>
      <c r="AW5" s="40">
        <f t="shared" si="11"/>
        <v>1.792195</v>
      </c>
      <c r="AX5" s="44">
        <f t="shared" si="12"/>
        <v>0.37335839160839157</v>
      </c>
      <c r="AY5" s="43">
        <v>2.86</v>
      </c>
      <c r="AZ5" s="36"/>
      <c r="BA5" s="40">
        <f t="shared" si="13"/>
        <v>0</v>
      </c>
      <c r="BB5" s="40">
        <f>IF(ISERROR(AY5*AZ5),"",AY5*AZ5)</f>
        <v>0</v>
      </c>
    </row>
    <row r="6" spans="1:54" s="45" customFormat="1" x14ac:dyDescent="0.25">
      <c r="A6" s="28">
        <v>3</v>
      </c>
      <c r="B6" s="29"/>
      <c r="C6" s="29"/>
      <c r="D6" s="29"/>
      <c r="E6" s="29" t="s">
        <v>54</v>
      </c>
      <c r="F6" s="29" t="s">
        <v>55</v>
      </c>
      <c r="G6" s="29" t="s">
        <v>63</v>
      </c>
      <c r="H6" s="30"/>
      <c r="I6" s="29" t="s">
        <v>70</v>
      </c>
      <c r="J6" s="29" t="s">
        <v>65</v>
      </c>
      <c r="K6" s="28" t="s">
        <v>66</v>
      </c>
      <c r="L6" s="28" t="s">
        <v>59</v>
      </c>
      <c r="M6" s="29" t="s">
        <v>67</v>
      </c>
      <c r="N6" s="29" t="s">
        <v>73</v>
      </c>
      <c r="O6" s="29"/>
      <c r="P6" s="54" t="s">
        <v>81</v>
      </c>
      <c r="Q6" s="31"/>
      <c r="R6" s="29"/>
      <c r="S6" s="29" t="s">
        <v>68</v>
      </c>
      <c r="T6" s="32">
        <v>1.3</v>
      </c>
      <c r="U6" s="33">
        <v>1.34</v>
      </c>
      <c r="V6" s="29" t="s">
        <v>61</v>
      </c>
      <c r="W6" s="34">
        <v>32</v>
      </c>
      <c r="X6" s="34">
        <v>25</v>
      </c>
      <c r="Y6" s="34">
        <v>27</v>
      </c>
      <c r="Z6" s="35">
        <v>4.8</v>
      </c>
      <c r="AA6" s="36">
        <v>16</v>
      </c>
      <c r="AB6" s="37">
        <f t="shared" si="0"/>
        <v>2.1600000000000001E-2</v>
      </c>
      <c r="AC6" s="35">
        <v>56</v>
      </c>
      <c r="AD6" s="38">
        <f t="shared" si="1"/>
        <v>41481.481481481482</v>
      </c>
      <c r="AE6" s="39">
        <v>3500</v>
      </c>
      <c r="AF6" s="40">
        <f t="shared" si="2"/>
        <v>8.4375000000000006E-2</v>
      </c>
      <c r="AG6" s="29" t="s">
        <v>69</v>
      </c>
      <c r="AH6" s="41">
        <v>0.314</v>
      </c>
      <c r="AI6" s="40">
        <f t="shared" si="3"/>
        <v>0.42076000000000002</v>
      </c>
      <c r="AJ6" s="40">
        <f t="shared" si="4"/>
        <v>1.8451350000000002</v>
      </c>
      <c r="AK6" s="42">
        <v>0</v>
      </c>
      <c r="AL6" s="40">
        <f t="shared" si="5"/>
        <v>0</v>
      </c>
      <c r="AM6" s="42">
        <v>0</v>
      </c>
      <c r="AN6" s="40">
        <f t="shared" si="6"/>
        <v>0</v>
      </c>
      <c r="AO6" s="42">
        <v>5.5E-2</v>
      </c>
      <c r="AP6" s="40">
        <f t="shared" si="7"/>
        <v>0.17600000000000002</v>
      </c>
      <c r="AQ6" s="42">
        <v>0</v>
      </c>
      <c r="AR6" s="40">
        <f t="shared" si="8"/>
        <v>0</v>
      </c>
      <c r="AS6" s="43">
        <v>0</v>
      </c>
      <c r="AT6" s="42">
        <v>0</v>
      </c>
      <c r="AU6" s="40">
        <f t="shared" si="9"/>
        <v>0</v>
      </c>
      <c r="AV6" s="40">
        <f t="shared" si="10"/>
        <v>0.17600000000000002</v>
      </c>
      <c r="AW6" s="40">
        <f t="shared" si="11"/>
        <v>2.0211350000000001</v>
      </c>
      <c r="AX6" s="44">
        <f t="shared" si="12"/>
        <v>0.36839531250000002</v>
      </c>
      <c r="AY6" s="43">
        <v>3.2</v>
      </c>
      <c r="AZ6" s="36"/>
      <c r="BA6" s="40">
        <f t="shared" si="13"/>
        <v>0</v>
      </c>
      <c r="BB6" s="40">
        <f t="shared" ref="BB6" si="16">IF(ISERROR(AY6*AZ6),"",AY6*AZ6)</f>
        <v>0</v>
      </c>
    </row>
    <row r="7" spans="1:54" ht="15" customHeight="1" x14ac:dyDescent="0.25">
      <c r="A7" s="46">
        <v>10</v>
      </c>
      <c r="B7" s="47"/>
      <c r="C7" s="47"/>
      <c r="D7" s="47"/>
      <c r="E7" s="29" t="s">
        <v>54</v>
      </c>
      <c r="F7" s="29" t="s">
        <v>55</v>
      </c>
      <c r="G7" s="29" t="s">
        <v>56</v>
      </c>
      <c r="H7" s="30"/>
      <c r="I7" s="29" t="s">
        <v>57</v>
      </c>
      <c r="J7" s="29" t="s">
        <v>58</v>
      </c>
      <c r="K7" s="28" t="s">
        <v>66</v>
      </c>
      <c r="L7" s="28" t="s">
        <v>59</v>
      </c>
      <c r="M7" s="52" t="s">
        <v>74</v>
      </c>
      <c r="N7" s="29" t="s">
        <v>86</v>
      </c>
      <c r="O7" s="29"/>
      <c r="P7" s="54" t="s">
        <v>87</v>
      </c>
      <c r="Q7" s="31"/>
      <c r="R7" s="47"/>
      <c r="S7" s="29" t="s">
        <v>60</v>
      </c>
      <c r="T7" s="32">
        <f t="shared" ref="T7:T8" si="17">U7*0.97</f>
        <v>4.2777000000000003</v>
      </c>
      <c r="U7" s="33">
        <v>4.41</v>
      </c>
      <c r="V7" s="29" t="s">
        <v>61</v>
      </c>
      <c r="W7" s="48">
        <v>48</v>
      </c>
      <c r="X7" s="48">
        <v>30</v>
      </c>
      <c r="Y7" s="48">
        <v>39</v>
      </c>
      <c r="Z7" s="35">
        <v>12.5</v>
      </c>
      <c r="AA7" s="36">
        <v>12</v>
      </c>
      <c r="AB7" s="49">
        <f t="shared" si="0"/>
        <v>5.6160000000000002E-2</v>
      </c>
      <c r="AC7" s="35">
        <v>56</v>
      </c>
      <c r="AD7" s="38">
        <f t="shared" si="1"/>
        <v>11965.811965811965</v>
      </c>
      <c r="AE7" s="39">
        <v>3500</v>
      </c>
      <c r="AF7" s="50">
        <f t="shared" si="2"/>
        <v>0.29250000000000004</v>
      </c>
      <c r="AG7" s="53" t="s">
        <v>62</v>
      </c>
      <c r="AH7" s="41">
        <v>0.314</v>
      </c>
      <c r="AI7" s="40">
        <f t="shared" si="3"/>
        <v>1.3847400000000001</v>
      </c>
      <c r="AJ7" s="40">
        <f t="shared" si="4"/>
        <v>6.0872400000000004</v>
      </c>
      <c r="AK7" s="42">
        <v>0</v>
      </c>
      <c r="AL7" s="50">
        <f t="shared" ref="AL7:AL9" si="18">IF(ISERROR(AY7*AK7),"",AY7*AK7)</f>
        <v>0</v>
      </c>
      <c r="AM7" s="42">
        <v>0</v>
      </c>
      <c r="AN7" s="50">
        <f t="shared" ref="AN7:AN9" si="19">IF(ISERROR(AY7*AM7),"",AY7*AM7)</f>
        <v>0</v>
      </c>
      <c r="AO7" s="42">
        <v>5.5E-2</v>
      </c>
      <c r="AP7" s="40">
        <f t="shared" si="7"/>
        <v>0.45429999999999998</v>
      </c>
      <c r="AQ7" s="42">
        <v>0</v>
      </c>
      <c r="AR7" s="40">
        <f t="shared" si="8"/>
        <v>0</v>
      </c>
      <c r="AS7" s="43">
        <v>0</v>
      </c>
      <c r="AT7" s="42">
        <v>0</v>
      </c>
      <c r="AU7" s="40">
        <f t="shared" si="9"/>
        <v>0</v>
      </c>
      <c r="AV7" s="40">
        <f t="shared" si="10"/>
        <v>0.45429999999999998</v>
      </c>
      <c r="AW7" s="50">
        <f t="shared" ref="AW7:AW8" si="20">IF(ISERROR(AJ7+AV7),"",AJ7+AV7)</f>
        <v>6.5415400000000004</v>
      </c>
      <c r="AX7" s="51">
        <f t="shared" ref="AX7:AX11" si="21">IF(ISERROR((AY7-AW7)/AY7),"",(AY7-AW7)/AY7)</f>
        <v>0.20804600484261496</v>
      </c>
      <c r="AY7" s="6">
        <v>8.26</v>
      </c>
      <c r="AZ7" s="5"/>
      <c r="BA7" s="40">
        <f t="shared" ref="BA7:BA9" si="22">IF(ISERROR(AW7*AZ7),"",AW7*AZ7)</f>
        <v>0</v>
      </c>
      <c r="BB7" s="40">
        <f t="shared" si="14"/>
        <v>0</v>
      </c>
    </row>
    <row r="8" spans="1:54" ht="15" customHeight="1" x14ac:dyDescent="0.25">
      <c r="A8" s="46"/>
      <c r="B8" s="47"/>
      <c r="C8" s="47"/>
      <c r="D8" s="47"/>
      <c r="E8" s="29" t="s">
        <v>54</v>
      </c>
      <c r="F8" s="29" t="s">
        <v>55</v>
      </c>
      <c r="G8" s="29" t="s">
        <v>56</v>
      </c>
      <c r="H8" s="30"/>
      <c r="I8" s="29" t="s">
        <v>57</v>
      </c>
      <c r="J8" s="29" t="s">
        <v>58</v>
      </c>
      <c r="K8" s="28" t="s">
        <v>66</v>
      </c>
      <c r="L8" s="28" t="s">
        <v>59</v>
      </c>
      <c r="M8" s="29" t="s">
        <v>77</v>
      </c>
      <c r="N8" s="29" t="s">
        <v>86</v>
      </c>
      <c r="O8" s="29"/>
      <c r="P8" s="54" t="s">
        <v>88</v>
      </c>
      <c r="Q8" s="55"/>
      <c r="R8" s="47"/>
      <c r="S8" s="29" t="s">
        <v>60</v>
      </c>
      <c r="T8" s="32">
        <f t="shared" si="17"/>
        <v>4.8596999999999992</v>
      </c>
      <c r="U8" s="33">
        <v>5.01</v>
      </c>
      <c r="V8" s="29" t="s">
        <v>61</v>
      </c>
      <c r="W8" s="34">
        <v>48</v>
      </c>
      <c r="X8" s="34">
        <v>30</v>
      </c>
      <c r="Y8" s="34">
        <v>46</v>
      </c>
      <c r="Z8" s="35">
        <v>15.5</v>
      </c>
      <c r="AA8" s="36">
        <v>12</v>
      </c>
      <c r="AB8" s="37">
        <f t="shared" si="0"/>
        <v>6.6239999999999993E-2</v>
      </c>
      <c r="AC8" s="35">
        <v>56</v>
      </c>
      <c r="AD8" s="38">
        <f t="shared" si="1"/>
        <v>10144.927536231886</v>
      </c>
      <c r="AE8" s="39">
        <v>3500</v>
      </c>
      <c r="AF8" s="40">
        <f t="shared" si="2"/>
        <v>0.34499999999999992</v>
      </c>
      <c r="AG8" s="29" t="s">
        <v>62</v>
      </c>
      <c r="AH8" s="41">
        <v>0.314</v>
      </c>
      <c r="AI8" s="40">
        <f t="shared" si="3"/>
        <v>1.57314</v>
      </c>
      <c r="AJ8" s="40">
        <f t="shared" si="4"/>
        <v>6.9281399999999991</v>
      </c>
      <c r="AK8" s="42">
        <v>0</v>
      </c>
      <c r="AL8" s="40">
        <f t="shared" si="18"/>
        <v>0</v>
      </c>
      <c r="AM8" s="42">
        <v>0</v>
      </c>
      <c r="AN8" s="40">
        <f t="shared" si="19"/>
        <v>0</v>
      </c>
      <c r="AO8" s="42">
        <v>5.5E-2</v>
      </c>
      <c r="AP8" s="40">
        <f t="shared" si="7"/>
        <v>0.53129999999999999</v>
      </c>
      <c r="AQ8" s="42">
        <v>0</v>
      </c>
      <c r="AR8" s="40">
        <f t="shared" si="8"/>
        <v>0</v>
      </c>
      <c r="AS8" s="43">
        <v>0</v>
      </c>
      <c r="AT8" s="42">
        <v>0</v>
      </c>
      <c r="AU8" s="40">
        <f t="shared" si="9"/>
        <v>0</v>
      </c>
      <c r="AV8" s="40">
        <f t="shared" si="10"/>
        <v>0.53129999999999999</v>
      </c>
      <c r="AW8" s="40">
        <f t="shared" si="20"/>
        <v>7.459439999999999</v>
      </c>
      <c r="AX8" s="44">
        <f t="shared" si="21"/>
        <v>0.22780124223602496</v>
      </c>
      <c r="AY8" s="43">
        <v>9.66</v>
      </c>
      <c r="AZ8" s="36"/>
      <c r="BA8" s="40">
        <f t="shared" si="22"/>
        <v>0</v>
      </c>
      <c r="BB8" s="40">
        <f t="shared" si="14"/>
        <v>0</v>
      </c>
    </row>
    <row r="9" spans="1:54" ht="15" customHeight="1" x14ac:dyDescent="0.25">
      <c r="A9" s="46">
        <v>11</v>
      </c>
      <c r="B9" s="47"/>
      <c r="C9" s="47"/>
      <c r="D9" s="47"/>
      <c r="E9" s="29" t="s">
        <v>54</v>
      </c>
      <c r="F9" s="29" t="s">
        <v>55</v>
      </c>
      <c r="G9" s="29" t="s">
        <v>56</v>
      </c>
      <c r="H9" s="30"/>
      <c r="I9" s="29" t="s">
        <v>82</v>
      </c>
      <c r="J9" s="29" t="s">
        <v>83</v>
      </c>
      <c r="K9" s="29" t="s">
        <v>84</v>
      </c>
      <c r="L9" s="28" t="s">
        <v>59</v>
      </c>
      <c r="M9" s="52" t="s">
        <v>85</v>
      </c>
      <c r="N9" s="29" t="s">
        <v>86</v>
      </c>
      <c r="O9" s="29"/>
      <c r="P9" s="54" t="s">
        <v>89</v>
      </c>
      <c r="Q9" s="31"/>
      <c r="R9" s="47"/>
      <c r="S9" s="29" t="s">
        <v>60</v>
      </c>
      <c r="T9" s="32">
        <v>4.92</v>
      </c>
      <c r="U9" s="33">
        <v>5.07</v>
      </c>
      <c r="V9" s="29" t="s">
        <v>61</v>
      </c>
      <c r="W9" s="48">
        <v>48</v>
      </c>
      <c r="X9" s="48">
        <v>30</v>
      </c>
      <c r="Y9" s="48">
        <v>54</v>
      </c>
      <c r="Z9" s="57">
        <v>20.2</v>
      </c>
      <c r="AA9" s="36">
        <v>12</v>
      </c>
      <c r="AB9" s="49">
        <f t="shared" si="0"/>
        <v>7.7759999999999996E-2</v>
      </c>
      <c r="AC9" s="35">
        <v>56</v>
      </c>
      <c r="AD9" s="38">
        <f t="shared" si="1"/>
        <v>8641.9753086419769</v>
      </c>
      <c r="AE9" s="39">
        <v>3500</v>
      </c>
      <c r="AF9" s="50">
        <f t="shared" si="2"/>
        <v>0.40499999999999992</v>
      </c>
      <c r="AG9" s="53" t="s">
        <v>62</v>
      </c>
      <c r="AH9" s="41">
        <v>0.314</v>
      </c>
      <c r="AI9" s="40">
        <f t="shared" si="3"/>
        <v>1.5919800000000002</v>
      </c>
      <c r="AJ9" s="40">
        <f t="shared" si="4"/>
        <v>7.0669800000000009</v>
      </c>
      <c r="AK9" s="42">
        <v>0</v>
      </c>
      <c r="AL9" s="50">
        <f t="shared" si="18"/>
        <v>0</v>
      </c>
      <c r="AM9" s="42">
        <v>0</v>
      </c>
      <c r="AN9" s="50">
        <f t="shared" si="19"/>
        <v>0</v>
      </c>
      <c r="AO9" s="42">
        <v>5.5E-2</v>
      </c>
      <c r="AP9" s="40">
        <f t="shared" si="7"/>
        <v>0.53129999999999999</v>
      </c>
      <c r="AQ9" s="42">
        <v>0</v>
      </c>
      <c r="AR9" s="40">
        <f t="shared" si="8"/>
        <v>0</v>
      </c>
      <c r="AS9" s="43">
        <v>0</v>
      </c>
      <c r="AT9" s="42">
        <v>0</v>
      </c>
      <c r="AU9" s="40">
        <f t="shared" si="9"/>
        <v>0</v>
      </c>
      <c r="AV9" s="40">
        <f t="shared" si="10"/>
        <v>0.53129999999999999</v>
      </c>
      <c r="AW9" s="50">
        <f>IF(ISERROR(AJ9+AV9),"",AJ9+AV9)</f>
        <v>7.5982800000000008</v>
      </c>
      <c r="AX9" s="51">
        <f>IF(ISERROR((AY9-AW9)/AY9),"",(AY9-AW9)/AY9)</f>
        <v>0.21342857142857136</v>
      </c>
      <c r="AY9" s="6">
        <v>9.66</v>
      </c>
      <c r="AZ9" s="5"/>
      <c r="BA9" s="40">
        <f t="shared" si="22"/>
        <v>0</v>
      </c>
      <c r="BB9" s="40">
        <f t="shared" si="14"/>
        <v>0</v>
      </c>
    </row>
    <row r="10" spans="1:54" ht="15" customHeight="1" x14ac:dyDescent="0.25">
      <c r="A10" s="46">
        <v>10</v>
      </c>
      <c r="B10" s="47"/>
      <c r="C10" s="47"/>
      <c r="D10" s="47"/>
      <c r="E10" s="29" t="s">
        <v>54</v>
      </c>
      <c r="F10" s="29" t="s">
        <v>55</v>
      </c>
      <c r="G10" s="29" t="s">
        <v>56</v>
      </c>
      <c r="H10" s="30"/>
      <c r="I10" s="29" t="s">
        <v>57</v>
      </c>
      <c r="J10" s="29" t="s">
        <v>58</v>
      </c>
      <c r="K10" s="28" t="s">
        <v>66</v>
      </c>
      <c r="L10" s="28" t="s">
        <v>59</v>
      </c>
      <c r="M10" s="52" t="s">
        <v>74</v>
      </c>
      <c r="N10" s="29" t="s">
        <v>90</v>
      </c>
      <c r="O10" s="29"/>
      <c r="P10" s="54" t="s">
        <v>91</v>
      </c>
      <c r="Q10" s="31"/>
      <c r="R10" s="47"/>
      <c r="S10" s="29" t="s">
        <v>60</v>
      </c>
      <c r="T10" s="32">
        <f t="shared" ref="T10:T11" si="23">U10*0.97</f>
        <v>4.2777000000000003</v>
      </c>
      <c r="U10" s="33">
        <v>4.41</v>
      </c>
      <c r="V10" s="29" t="s">
        <v>61</v>
      </c>
      <c r="W10" s="48">
        <v>48</v>
      </c>
      <c r="X10" s="48">
        <v>30</v>
      </c>
      <c r="Y10" s="48">
        <v>39</v>
      </c>
      <c r="Z10" s="35">
        <v>12.5</v>
      </c>
      <c r="AA10" s="36">
        <v>12</v>
      </c>
      <c r="AB10" s="49">
        <f t="shared" si="0"/>
        <v>5.6160000000000002E-2</v>
      </c>
      <c r="AC10" s="35">
        <v>56</v>
      </c>
      <c r="AD10" s="38">
        <f t="shared" si="1"/>
        <v>11965.811965811965</v>
      </c>
      <c r="AE10" s="39">
        <v>3500</v>
      </c>
      <c r="AF10" s="50">
        <f t="shared" si="2"/>
        <v>0.29250000000000004</v>
      </c>
      <c r="AG10" s="53" t="s">
        <v>62</v>
      </c>
      <c r="AH10" s="41">
        <v>0.314</v>
      </c>
      <c r="AI10" s="40">
        <f t="shared" ref="AI10:AI12" si="24">IF(ISERROR(U10*AH10),"",U10*AH10)</f>
        <v>1.3847400000000001</v>
      </c>
      <c r="AJ10" s="40">
        <f t="shared" si="4"/>
        <v>6.0872400000000004</v>
      </c>
      <c r="AK10" s="42">
        <v>0</v>
      </c>
      <c r="AL10" s="50">
        <f t="shared" ref="AL10:AL12" si="25">IF(ISERROR(AY10*AK10),"",AY10*AK10)</f>
        <v>0</v>
      </c>
      <c r="AM10" s="42">
        <v>0</v>
      </c>
      <c r="AN10" s="50">
        <f t="shared" ref="AN10:AN12" si="26">IF(ISERROR(AY10*AM10),"",AY10*AM10)</f>
        <v>0</v>
      </c>
      <c r="AO10" s="42">
        <v>5.5E-2</v>
      </c>
      <c r="AP10" s="40">
        <f t="shared" ref="AP10:AP12" si="27">IF(ISERROR(AY10*AO10),"",AY10*AO10)</f>
        <v>0.45429999999999998</v>
      </c>
      <c r="AQ10" s="42">
        <v>0</v>
      </c>
      <c r="AR10" s="40">
        <f t="shared" si="8"/>
        <v>0</v>
      </c>
      <c r="AS10" s="43">
        <v>0</v>
      </c>
      <c r="AT10" s="42">
        <v>0</v>
      </c>
      <c r="AU10" s="40">
        <f t="shared" ref="AU10:AU12" si="28">IF(ISERROR(AY10*AT10),"",AY10*AT10)</f>
        <v>0</v>
      </c>
      <c r="AV10" s="40">
        <f t="shared" si="10"/>
        <v>0.45429999999999998</v>
      </c>
      <c r="AW10" s="50">
        <f t="shared" si="11"/>
        <v>6.5415400000000004</v>
      </c>
      <c r="AX10" s="51">
        <f t="shared" si="21"/>
        <v>0.20804600484261496</v>
      </c>
      <c r="AY10" s="6">
        <v>8.26</v>
      </c>
      <c r="AZ10" s="5"/>
      <c r="BA10" s="40">
        <f t="shared" ref="BA10:BA12" si="29">IF(ISERROR(AW10*AZ10),"",AW10*AZ10)</f>
        <v>0</v>
      </c>
      <c r="BB10" s="40">
        <f t="shared" si="14"/>
        <v>0</v>
      </c>
    </row>
    <row r="11" spans="1:54" ht="15" customHeight="1" x14ac:dyDescent="0.25">
      <c r="A11" s="46"/>
      <c r="B11" s="47"/>
      <c r="C11" s="47"/>
      <c r="D11" s="47"/>
      <c r="E11" s="29" t="s">
        <v>54</v>
      </c>
      <c r="F11" s="29" t="s">
        <v>55</v>
      </c>
      <c r="G11" s="29" t="s">
        <v>56</v>
      </c>
      <c r="H11" s="30"/>
      <c r="I11" s="29" t="s">
        <v>57</v>
      </c>
      <c r="J11" s="29" t="s">
        <v>58</v>
      </c>
      <c r="K11" s="28" t="s">
        <v>66</v>
      </c>
      <c r="L11" s="28" t="s">
        <v>59</v>
      </c>
      <c r="M11" s="29" t="s">
        <v>77</v>
      </c>
      <c r="N11" s="29" t="s">
        <v>90</v>
      </c>
      <c r="O11" s="29"/>
      <c r="P11" s="54" t="s">
        <v>92</v>
      </c>
      <c r="Q11" s="55"/>
      <c r="R11" s="47"/>
      <c r="S11" s="29" t="s">
        <v>60</v>
      </c>
      <c r="T11" s="32">
        <f t="shared" si="23"/>
        <v>4.8596999999999992</v>
      </c>
      <c r="U11" s="33">
        <v>5.01</v>
      </c>
      <c r="V11" s="29" t="s">
        <v>61</v>
      </c>
      <c r="W11" s="34">
        <v>48</v>
      </c>
      <c r="X11" s="34">
        <v>30</v>
      </c>
      <c r="Y11" s="34">
        <v>46</v>
      </c>
      <c r="Z11" s="35">
        <v>15.5</v>
      </c>
      <c r="AA11" s="36">
        <v>12</v>
      </c>
      <c r="AB11" s="37">
        <f t="shared" si="0"/>
        <v>6.6239999999999993E-2</v>
      </c>
      <c r="AC11" s="35">
        <v>56</v>
      </c>
      <c r="AD11" s="38">
        <f t="shared" si="1"/>
        <v>10144.927536231886</v>
      </c>
      <c r="AE11" s="39">
        <v>3500</v>
      </c>
      <c r="AF11" s="40">
        <f t="shared" si="2"/>
        <v>0.34499999999999992</v>
      </c>
      <c r="AG11" s="29" t="s">
        <v>62</v>
      </c>
      <c r="AH11" s="41">
        <v>0.314</v>
      </c>
      <c r="AI11" s="40">
        <f t="shared" si="24"/>
        <v>1.57314</v>
      </c>
      <c r="AJ11" s="40">
        <f t="shared" si="4"/>
        <v>6.9281399999999991</v>
      </c>
      <c r="AK11" s="42">
        <v>0</v>
      </c>
      <c r="AL11" s="40">
        <f t="shared" si="25"/>
        <v>0</v>
      </c>
      <c r="AM11" s="42">
        <v>0</v>
      </c>
      <c r="AN11" s="40">
        <f t="shared" si="26"/>
        <v>0</v>
      </c>
      <c r="AO11" s="42">
        <v>5.5E-2</v>
      </c>
      <c r="AP11" s="40">
        <f t="shared" si="27"/>
        <v>0.53129999999999999</v>
      </c>
      <c r="AQ11" s="42">
        <v>0</v>
      </c>
      <c r="AR11" s="40">
        <f t="shared" si="8"/>
        <v>0</v>
      </c>
      <c r="AS11" s="43">
        <v>0</v>
      </c>
      <c r="AT11" s="42">
        <v>0</v>
      </c>
      <c r="AU11" s="40">
        <f t="shared" si="28"/>
        <v>0</v>
      </c>
      <c r="AV11" s="40">
        <f t="shared" si="10"/>
        <v>0.53129999999999999</v>
      </c>
      <c r="AW11" s="40">
        <f t="shared" si="11"/>
        <v>7.459439999999999</v>
      </c>
      <c r="AX11" s="44">
        <f t="shared" si="21"/>
        <v>0.22780124223602496</v>
      </c>
      <c r="AY11" s="43">
        <v>9.66</v>
      </c>
      <c r="AZ11" s="36"/>
      <c r="BA11" s="40">
        <f t="shared" si="29"/>
        <v>0</v>
      </c>
      <c r="BB11" s="40">
        <f t="shared" si="14"/>
        <v>0</v>
      </c>
    </row>
    <row r="12" spans="1:54" ht="15" customHeight="1" x14ac:dyDescent="0.25">
      <c r="A12" s="46">
        <v>11</v>
      </c>
      <c r="B12" s="47"/>
      <c r="C12" s="47"/>
      <c r="D12" s="47"/>
      <c r="E12" s="29" t="s">
        <v>54</v>
      </c>
      <c r="F12" s="29" t="s">
        <v>55</v>
      </c>
      <c r="G12" s="29" t="s">
        <v>56</v>
      </c>
      <c r="H12" s="30"/>
      <c r="I12" s="29" t="s">
        <v>82</v>
      </c>
      <c r="J12" s="29" t="s">
        <v>83</v>
      </c>
      <c r="K12" s="29" t="s">
        <v>84</v>
      </c>
      <c r="L12" s="28" t="s">
        <v>59</v>
      </c>
      <c r="M12" s="52" t="s">
        <v>85</v>
      </c>
      <c r="N12" s="29" t="s">
        <v>90</v>
      </c>
      <c r="O12" s="29"/>
      <c r="P12" s="54" t="s">
        <v>93</v>
      </c>
      <c r="Q12" s="31"/>
      <c r="R12" s="47"/>
      <c r="S12" s="29" t="s">
        <v>60</v>
      </c>
      <c r="T12" s="32">
        <v>4.92</v>
      </c>
      <c r="U12" s="33">
        <v>5.07</v>
      </c>
      <c r="V12" s="29" t="s">
        <v>61</v>
      </c>
      <c r="W12" s="48">
        <v>48</v>
      </c>
      <c r="X12" s="48">
        <v>30</v>
      </c>
      <c r="Y12" s="48">
        <v>54</v>
      </c>
      <c r="Z12" s="57">
        <v>20.2</v>
      </c>
      <c r="AA12" s="36">
        <v>12</v>
      </c>
      <c r="AB12" s="49">
        <f t="shared" si="0"/>
        <v>7.7759999999999996E-2</v>
      </c>
      <c r="AC12" s="35">
        <v>56</v>
      </c>
      <c r="AD12" s="38">
        <f t="shared" si="1"/>
        <v>8641.9753086419769</v>
      </c>
      <c r="AE12" s="39">
        <v>3500</v>
      </c>
      <c r="AF12" s="50">
        <f t="shared" si="2"/>
        <v>0.40499999999999992</v>
      </c>
      <c r="AG12" s="53" t="s">
        <v>62</v>
      </c>
      <c r="AH12" s="41">
        <v>0.314</v>
      </c>
      <c r="AI12" s="40">
        <f t="shared" si="24"/>
        <v>1.5919800000000002</v>
      </c>
      <c r="AJ12" s="40">
        <f t="shared" si="4"/>
        <v>7.0669800000000009</v>
      </c>
      <c r="AK12" s="42">
        <v>0</v>
      </c>
      <c r="AL12" s="50">
        <f t="shared" si="25"/>
        <v>0</v>
      </c>
      <c r="AM12" s="42">
        <v>0</v>
      </c>
      <c r="AN12" s="50">
        <f t="shared" si="26"/>
        <v>0</v>
      </c>
      <c r="AO12" s="42">
        <v>5.5E-2</v>
      </c>
      <c r="AP12" s="40">
        <f t="shared" si="27"/>
        <v>0.53129999999999999</v>
      </c>
      <c r="AQ12" s="42">
        <v>0</v>
      </c>
      <c r="AR12" s="40">
        <f t="shared" si="8"/>
        <v>0</v>
      </c>
      <c r="AS12" s="43">
        <v>0</v>
      </c>
      <c r="AT12" s="42">
        <v>0</v>
      </c>
      <c r="AU12" s="40">
        <f t="shared" si="28"/>
        <v>0</v>
      </c>
      <c r="AV12" s="40">
        <f t="shared" si="10"/>
        <v>0.53129999999999999</v>
      </c>
      <c r="AW12" s="50">
        <f>IF(ISERROR(AJ12+AV12),"",AJ12+AV12)</f>
        <v>7.5982800000000008</v>
      </c>
      <c r="AX12" s="51">
        <f>IF(ISERROR((AY12-AW12)/AY12),"",(AY12-AW12)/AY12)</f>
        <v>0.21342857142857136</v>
      </c>
      <c r="AY12" s="6">
        <v>9.66</v>
      </c>
      <c r="AZ12" s="5"/>
      <c r="BA12" s="40">
        <f t="shared" si="29"/>
        <v>0</v>
      </c>
      <c r="BB12" s="40">
        <f t="shared" si="14"/>
        <v>0</v>
      </c>
    </row>
    <row r="13" spans="1:54" x14ac:dyDescent="0.25">
      <c r="AX13" s="4"/>
      <c r="AZ13" s="60"/>
    </row>
  </sheetData>
  <sheetProtection insertRows="0" deleteRows="0" sort="0"/>
  <protectedRanges>
    <protectedRange sqref="V11:Z11 AV14:AY222 A6:O6 A9:O9 A12:M12 A13:K222 V10:Y10 A10:L11 N10:O12 Q2:S12 A2:O2 U2:V2 AF2 U12:Z12 U6:V6 U4:Z4 AZ3:AZ4 U3:Y3 AF3:AG4 AF5:AF6 A3:L5 N3:O5 V5 U9:Z9 V8:Z8 N7:O8 V7:Y7 A7:L8 AZ7:AZ13 AB2:AD12 AI2:AX12 M13:AU222 AV13:AX13 AF7:AG12" name="Range1"/>
    <protectedRange sqref="Z7 W5:Z6 Z10 W2:Z2 Z3" name="Range1_2"/>
    <protectedRange sqref="AE2:AE12" name="Range1_3"/>
    <protectedRange sqref="AH3:AH4 AG5:AH6 AG2:AH2 AH7:AH12" name="Range1_4"/>
    <protectedRange sqref="AZ5:AZ6 AZ2" name="Range1_6"/>
    <protectedRange sqref="L13:L258" name="Range1_1"/>
    <protectedRange sqref="P2 P3:P6 P7:P9 P10:P12" name="Range1_7_1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F2:F12</xm:sqref>
        </x14:dataValidation>
        <x14:dataValidation type="list" allowBlank="1" showInputMessage="1" showErrorMessage="1">
          <x14:formula1>
            <xm:f>[1]ValueSelect!#REF!</xm:f>
          </x14:formula1>
          <xm:sqref>G2:G12</xm:sqref>
        </x14:dataValidation>
        <x14:dataValidation type="list" allowBlank="1" showInputMessage="1" showErrorMessage="1">
          <x14:formula1>
            <xm:f>[1]Data!#REF!</xm:f>
          </x14:formula1>
          <xm:sqref>V2:V12</xm:sqref>
        </x14:dataValidation>
        <x14:dataValidation type="list" allowBlank="1" showInputMessage="1" showErrorMessage="1">
          <x14:formula1>
            <xm:f>[1]Data!#REF!</xm:f>
          </x14:formula1>
          <xm:sqref>S2:S12</xm:sqref>
        </x14:dataValidation>
        <x14:dataValidation type="list" allowBlank="1" showInputMessage="1" showErrorMessage="1">
          <x14:formula1>
            <xm:f>[1]ValueSelect!#REF!</xm:f>
          </x14:formula1>
          <xm:sqref>E2:E12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2025-11-07T03:28:15Z</dcterms:created>
  <dcterms:modified xsi:type="dcterms:W3CDTF">2025-11-07T03:30:53Z</dcterms:modified>
</cp:coreProperties>
</file>