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BCCA0F26-89B6-47E8-A690-7B3B9B44FA28}"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2" i="5" l="1"/>
  <c r="BP13" i="5"/>
  <c r="BP14" i="5"/>
  <c r="BD14" i="5" l="1"/>
  <c r="BB14" i="5"/>
  <c r="BQ14" i="5" s="1"/>
  <c r="AM14" i="5"/>
  <c r="AN14" i="5" s="1"/>
  <c r="AC14" i="5"/>
  <c r="AI14" i="5" s="1"/>
  <c r="AK14" i="5" s="1"/>
  <c r="U14" i="5"/>
  <c r="BD13" i="5"/>
  <c r="BB13" i="5"/>
  <c r="AN13" i="5"/>
  <c r="AM13" i="5"/>
  <c r="AC13" i="5"/>
  <c r="AI13" i="5" s="1"/>
  <c r="AK13" i="5" s="1"/>
  <c r="U13" i="5"/>
  <c r="BD12" i="5"/>
  <c r="BB12" i="5"/>
  <c r="AS12" i="5"/>
  <c r="AM12" i="5"/>
  <c r="AN12" i="5" s="1"/>
  <c r="AC12" i="5"/>
  <c r="AI12" i="5" s="1"/>
  <c r="AK12" i="5" s="1"/>
  <c r="U12" i="5"/>
  <c r="BB5" i="5"/>
  <c r="BB6" i="5"/>
  <c r="BB7" i="5"/>
  <c r="BB8" i="5"/>
  <c r="BB9" i="5"/>
  <c r="BB10" i="5"/>
  <c r="BB11" i="5"/>
  <c r="BB4" i="5"/>
  <c r="BB3" i="5"/>
  <c r="AO13" i="5" l="1"/>
  <c r="AX13" i="5"/>
  <c r="BQ13" i="5"/>
  <c r="AO12" i="5"/>
  <c r="AX12" i="5"/>
  <c r="BQ12" i="5"/>
  <c r="AQ12" i="5"/>
  <c r="AO14" i="5"/>
  <c r="AQ14" i="5"/>
  <c r="AS14" i="5"/>
  <c r="AU12" i="5"/>
  <c r="AU14" i="5"/>
  <c r="AX14" i="5"/>
  <c r="AQ13" i="5"/>
  <c r="AS13" i="5"/>
  <c r="AU13" i="5"/>
  <c r="U6" i="5"/>
  <c r="U5" i="5"/>
  <c r="U4" i="5"/>
  <c r="U7" i="5"/>
  <c r="U8" i="5"/>
  <c r="U9" i="5"/>
  <c r="U10" i="5"/>
  <c r="U11" i="5"/>
  <c r="U3" i="5"/>
  <c r="AY12" i="5" l="1"/>
  <c r="AZ12" i="5" s="1"/>
  <c r="AY13" i="5"/>
  <c r="AZ13" i="5" s="1"/>
  <c r="BF13" i="5"/>
  <c r="BG13" i="5" s="1"/>
  <c r="BA13" i="5"/>
  <c r="BF12" i="5"/>
  <c r="BG12" i="5" s="1"/>
  <c r="BA12" i="5"/>
  <c r="AY14" i="5"/>
  <c r="AZ14" i="5" s="1"/>
  <c r="BD11" i="5"/>
  <c r="AS11" i="5"/>
  <c r="AM11" i="5"/>
  <c r="AC11" i="5"/>
  <c r="AI11" i="5" s="1"/>
  <c r="AK11" i="5" s="1"/>
  <c r="AN11" i="5"/>
  <c r="BD10" i="5"/>
  <c r="AX10" i="5"/>
  <c r="AM10" i="5"/>
  <c r="AC10" i="5"/>
  <c r="AI10" i="5" s="1"/>
  <c r="AK10" i="5" s="1"/>
  <c r="BP10" i="5"/>
  <c r="BD9" i="5"/>
  <c r="AS9" i="5"/>
  <c r="AM9" i="5"/>
  <c r="AN9" i="5" s="1"/>
  <c r="AC9" i="5"/>
  <c r="AI9" i="5" s="1"/>
  <c r="AK9" i="5" s="1"/>
  <c r="BD8" i="5"/>
  <c r="AS8" i="5"/>
  <c r="AM8" i="5"/>
  <c r="AN8" i="5" s="1"/>
  <c r="AC8" i="5"/>
  <c r="AI8" i="5" s="1"/>
  <c r="AK8" i="5" s="1"/>
  <c r="BD7" i="5"/>
  <c r="AS7" i="5"/>
  <c r="AM7" i="5"/>
  <c r="AC7" i="5"/>
  <c r="AI7" i="5" s="1"/>
  <c r="AK7" i="5" s="1"/>
  <c r="BP7" i="5"/>
  <c r="BD6" i="5"/>
  <c r="AS6" i="5"/>
  <c r="AM6" i="5"/>
  <c r="AN6" i="5" s="1"/>
  <c r="AC6" i="5"/>
  <c r="AI6" i="5" s="1"/>
  <c r="AK6" i="5" s="1"/>
  <c r="BD5" i="5"/>
  <c r="AX5" i="5"/>
  <c r="AM5" i="5"/>
  <c r="AN5" i="5" s="1"/>
  <c r="AC5" i="5"/>
  <c r="AI5" i="5" s="1"/>
  <c r="AK5" i="5" s="1"/>
  <c r="BD4" i="5"/>
  <c r="AU4" i="5"/>
  <c r="AM4" i="5"/>
  <c r="AN4" i="5" s="1"/>
  <c r="AC4" i="5"/>
  <c r="AI4" i="5" s="1"/>
  <c r="AK4" i="5" s="1"/>
  <c r="BQ3" i="5"/>
  <c r="AM3" i="5"/>
  <c r="BF14" i="5" l="1"/>
  <c r="BG14" i="5" s="1"/>
  <c r="BA14" i="5"/>
  <c r="AS4" i="5"/>
  <c r="BQ4" i="5"/>
  <c r="BQ9" i="5"/>
  <c r="BQ11" i="5"/>
  <c r="AU11" i="5"/>
  <c r="BQ10" i="5"/>
  <c r="AQ9" i="5"/>
  <c r="AQ11" i="5"/>
  <c r="BQ8" i="5"/>
  <c r="BQ6" i="5"/>
  <c r="AU8" i="5"/>
  <c r="BQ7" i="5"/>
  <c r="AQ6" i="5"/>
  <c r="AQ8" i="5"/>
  <c r="AQ5" i="5"/>
  <c r="BQ5" i="5"/>
  <c r="AO11" i="5"/>
  <c r="BP11" i="5"/>
  <c r="BP9" i="5"/>
  <c r="AO8" i="5"/>
  <c r="BP8" i="5"/>
  <c r="BP6" i="5"/>
  <c r="BP5" i="5"/>
  <c r="BP4" i="5"/>
  <c r="AO9" i="5"/>
  <c r="AU9" i="5"/>
  <c r="AX9" i="5"/>
  <c r="AX11" i="5"/>
  <c r="AN10" i="5"/>
  <c r="AO10" i="5" s="1"/>
  <c r="AQ10" i="5"/>
  <c r="AS10" i="5"/>
  <c r="AU10" i="5"/>
  <c r="AO6" i="5"/>
  <c r="AU6" i="5"/>
  <c r="AX8" i="5"/>
  <c r="AX6" i="5"/>
  <c r="AN7" i="5"/>
  <c r="AO7" i="5" s="1"/>
  <c r="AQ7" i="5"/>
  <c r="AU7" i="5"/>
  <c r="AX7" i="5"/>
  <c r="AS5" i="5"/>
  <c r="AU5" i="5"/>
  <c r="AX4" i="5"/>
  <c r="AQ4" i="5"/>
  <c r="AO4" i="5"/>
  <c r="AO5" i="5"/>
  <c r="BL4" i="5"/>
  <c r="BK4" i="5" s="1"/>
  <c r="BL5" i="5"/>
  <c r="BK5" i="5" s="1"/>
  <c r="BL6" i="5"/>
  <c r="BK6" i="5" s="1"/>
  <c r="BL7" i="5"/>
  <c r="BK7" i="5" s="1"/>
  <c r="BL8" i="5"/>
  <c r="BK8" i="5" s="1"/>
  <c r="BL9" i="5"/>
  <c r="BK9" i="5" s="1"/>
  <c r="BL10" i="5"/>
  <c r="BK10" i="5" s="1"/>
  <c r="BL11" i="5"/>
  <c r="BK11" i="5" s="1"/>
  <c r="BL12" i="5"/>
  <c r="BK12" i="5" s="1"/>
  <c r="BL13" i="5"/>
  <c r="BK13" i="5" s="1"/>
  <c r="BL14" i="5"/>
  <c r="BK14" i="5" s="1"/>
  <c r="BL3" i="5"/>
  <c r="BK3" i="5" s="1"/>
  <c r="BD3" i="5"/>
  <c r="BJ3" i="5"/>
  <c r="AY4" i="5" l="1"/>
  <c r="AY9" i="5"/>
  <c r="AY10" i="5"/>
  <c r="AZ10" i="5" s="1"/>
  <c r="AY11" i="5"/>
  <c r="AZ11" i="5" s="1"/>
  <c r="BA11" i="5" s="1"/>
  <c r="AY7" i="5"/>
  <c r="AZ7" i="5" s="1"/>
  <c r="AY8" i="5"/>
  <c r="AZ8" i="5" s="1"/>
  <c r="BA8" i="5" s="1"/>
  <c r="AY6" i="5"/>
  <c r="AZ6" i="5" s="1"/>
  <c r="AY5" i="5"/>
  <c r="AZ5" i="5" s="1"/>
  <c r="BF5" i="5" s="1"/>
  <c r="BG5" i="5" s="1"/>
  <c r="AN3" i="5"/>
  <c r="BP3" i="5"/>
  <c r="AZ9" i="5"/>
  <c r="AZ4" i="5"/>
  <c r="BF4" i="5" s="1"/>
  <c r="BG4" i="5" s="1"/>
  <c r="BN3" i="5"/>
  <c r="BJ7" i="5"/>
  <c r="BM7" i="5" s="1"/>
  <c r="BJ8" i="5"/>
  <c r="BJ9" i="5"/>
  <c r="BM9" i="5" s="1"/>
  <c r="BJ12" i="5"/>
  <c r="BM12" i="5" s="1"/>
  <c r="BJ11" i="5"/>
  <c r="BM11" i="5" s="1"/>
  <c r="BJ14" i="5"/>
  <c r="BM14" i="5" s="1"/>
  <c r="BJ13" i="5"/>
  <c r="BM13" i="5" s="1"/>
  <c r="BJ10" i="5"/>
  <c r="BM10" i="5" s="1"/>
  <c r="BJ5" i="5"/>
  <c r="BM5" i="5" s="1"/>
  <c r="BJ6" i="5"/>
  <c r="BM6" i="5" s="1"/>
  <c r="BJ4" i="5"/>
  <c r="BM4" i="5" s="1"/>
  <c r="BF11" i="5" l="1"/>
  <c r="BG11" i="5" s="1"/>
  <c r="BN12" i="5"/>
  <c r="BN13" i="5"/>
  <c r="BN14" i="5"/>
  <c r="BF8" i="5"/>
  <c r="BG8" i="5" s="1"/>
  <c r="BA4" i="5"/>
  <c r="BA10" i="5"/>
  <c r="BF10" i="5"/>
  <c r="BG10" i="5" s="1"/>
  <c r="BN9" i="5"/>
  <c r="BF7" i="5"/>
  <c r="BG7" i="5" s="1"/>
  <c r="BA7" i="5"/>
  <c r="BA5" i="5"/>
  <c r="BF9" i="5"/>
  <c r="BG9" i="5" s="1"/>
  <c r="BA9" i="5"/>
  <c r="BN11" i="5"/>
  <c r="BN10" i="5"/>
  <c r="BF6" i="5"/>
  <c r="BG6" i="5" s="1"/>
  <c r="BA6" i="5"/>
  <c r="BN8" i="5"/>
  <c r="BM8" i="5"/>
  <c r="BN6" i="5"/>
  <c r="BN7" i="5"/>
  <c r="BN5" i="5"/>
  <c r="BN4" i="5"/>
  <c r="AC3" i="5" l="1"/>
  <c r="AI3" i="5" s="1"/>
  <c r="AK3" i="5" s="1"/>
  <c r="AO3" i="5" s="1"/>
  <c r="BM3" i="5" s="1"/>
  <c r="AQ3" i="5" l="1"/>
  <c r="AS3" i="5"/>
  <c r="AU3" i="5"/>
  <c r="AX3" i="5"/>
  <c r="AY3" i="5" l="1"/>
  <c r="AZ3" i="5" s="1"/>
  <c r="BF3" i="5" l="1"/>
  <c r="BG3" i="5" s="1"/>
  <c r="BA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2" authorId="0" shapeId="0" xr:uid="{A43031B1-DC85-4626-A24B-AB262D16F489}">
      <text>
        <r>
          <rPr>
            <sz val="11"/>
            <rFont val="Calibri"/>
            <family val="2"/>
          </rPr>
          <t>[FOB Cost (Value)]*[Exchange Rate]</t>
        </r>
      </text>
    </comment>
    <comment ref="AC2" authorId="0" shapeId="0" xr:uid="{137D69A4-FAC0-4EE3-B569-8C7AB79E80EF}">
      <text>
        <r>
          <rPr>
            <sz val="11"/>
            <rFont val="Calibri"/>
            <family val="2"/>
          </rPr>
          <t>[Carton Size L (cm)]*[Carton Size W (cm)]*[Carton Size H (cm)]/1000000</t>
        </r>
      </text>
    </comment>
    <comment ref="AI2" authorId="0" shapeId="0" xr:uid="{5313BA53-802B-4D46-99B6-42359EFA8CDE}">
      <text>
        <r>
          <rPr>
            <sz val="11"/>
            <rFont val="Calibri"/>
            <family val="2"/>
          </rPr>
          <t xml:space="preserve">[Container Volumn]/[Cubic Meter per Carton]*[Case Pack]
</t>
        </r>
      </text>
    </comment>
    <comment ref="AK2" authorId="0" shapeId="0" xr:uid="{BEDA3E65-FB1A-4FB4-855D-5B462FC31E04}">
      <text>
        <r>
          <rPr>
            <sz val="11"/>
            <rFont val="Calibri"/>
            <family val="2"/>
          </rPr>
          <t>[40ft Container Freight]/[Total Units per 40ft Container]</t>
        </r>
      </text>
    </comment>
    <comment ref="AN2" authorId="0" shapeId="0" xr:uid="{E404EDE1-E7C1-4613-A108-4E81F388B2AB}">
      <text>
        <r>
          <rPr>
            <sz val="11"/>
            <rFont val="Calibri"/>
            <family val="2"/>
          </rPr>
          <t>[FOB Cost $ (Formula)]*[Duty Rate]</t>
        </r>
      </text>
    </comment>
    <comment ref="AO2" authorId="0" shapeId="0" xr:uid="{F816DABE-E84C-4F04-B8FB-D745276C46BA}">
      <text>
        <r>
          <rPr>
            <sz val="11"/>
            <rFont val="Calibri"/>
            <family val="2"/>
          </rPr>
          <t>[FOB Cost $ (Formula)]+[Ocean Freight per Item $]+[Duty per Item $]</t>
        </r>
      </text>
    </comment>
    <comment ref="AQ2" authorId="0" shapeId="0" xr:uid="{E9E29836-2CEC-4E14-98F0-97403CBAC5B6}">
      <text>
        <r>
          <rPr>
            <sz val="11"/>
            <rFont val="Calibri"/>
            <family val="2"/>
          </rPr>
          <t>[Standard Price]*[DA %]</t>
        </r>
      </text>
    </comment>
    <comment ref="AS2" authorId="0" shapeId="0" xr:uid="{432D660A-4B6A-40D5-9357-36FC52DE7BD5}">
      <text>
        <r>
          <rPr>
            <sz val="11"/>
            <rFont val="Calibri"/>
            <family val="2"/>
          </rPr>
          <t>[Standard Price]*[Warehouse Charge %]</t>
        </r>
      </text>
    </comment>
    <comment ref="AU2" authorId="0" shapeId="0" xr:uid="{B7979F8D-5AA0-4620-AC90-7A7894B95D3D}">
      <text>
        <r>
          <rPr>
            <sz val="11"/>
            <rFont val="Calibri"/>
            <family val="2"/>
          </rPr>
          <t>[Standard Price]*[Marketing %]</t>
        </r>
      </text>
    </comment>
    <comment ref="AX2" authorId="0" shapeId="0" xr:uid="{55F9AB7A-F55E-4DBA-8839-0DD91F07CE98}">
      <text>
        <r>
          <rPr>
            <sz val="11"/>
            <rFont val="Calibri"/>
            <family val="2"/>
          </rPr>
          <t>[Standard Price]*[Other Load %]</t>
        </r>
      </text>
    </comment>
    <comment ref="AY2" authorId="0" shapeId="0" xr:uid="{4F149159-1AE5-4C93-85FC-77D666DE71B2}">
      <text>
        <r>
          <rPr>
            <sz val="11"/>
            <rFont val="Calibri"/>
            <family val="2"/>
          </rPr>
          <t>[DA $]+[Warehouse Charge $]+[Marketing $]+[Other Load $]</t>
        </r>
      </text>
    </comment>
    <comment ref="AZ2" authorId="0" shapeId="0" xr:uid="{E4C7AF63-9A24-42EC-9DE5-70287BD58F64}">
      <text>
        <r>
          <rPr>
            <sz val="11"/>
            <rFont val="Calibri"/>
            <family val="2"/>
          </rPr>
          <t>[LDP Cost $]+[Total Load $]</t>
        </r>
      </text>
    </comment>
    <comment ref="BA2" authorId="0" shapeId="0" xr:uid="{4A0A7424-BF21-429A-BC98-28F493F28EBA}">
      <text>
        <r>
          <rPr>
            <sz val="11"/>
            <rFont val="Calibri"/>
            <family val="2"/>
          </rPr>
          <t>([JLA Domestic Price]-[LDP Cost with Load $])/[JLA Domestic Price]</t>
        </r>
      </text>
    </comment>
    <comment ref="BB2" authorId="0" shapeId="0" xr:uid="{E1E5B7D6-F895-4D28-A79A-721679C951A7}">
      <text>
        <r>
          <rPr>
            <sz val="11"/>
            <rFont val="Calibri"/>
            <family val="2"/>
          </rPr>
          <t>[Average Retail Price]*(1-60%)</t>
        </r>
      </text>
    </comment>
    <comment ref="BD2" authorId="0" shapeId="0" xr:uid="{2C6D88FA-1395-46E4-941F-B89768A7A8BA}">
      <text>
        <r>
          <rPr>
            <sz val="11"/>
            <rFont val="Calibri"/>
            <family val="2"/>
          </rPr>
          <t>[Average Retail Price]*[Retail Marketing %]</t>
        </r>
      </text>
    </comment>
    <comment ref="BF2" authorId="0" shapeId="0" xr:uid="{B15A286B-5F36-4022-9D91-9AA57A2A81A6}">
      <text>
        <r>
          <rPr>
            <sz val="11"/>
            <rFont val="Calibri"/>
            <family val="2"/>
          </rPr>
          <t>[Average Retail Price]*(1-60%)</t>
        </r>
      </text>
    </comment>
    <comment ref="BG2" authorId="0" shapeId="0" xr:uid="{B5F7F0AE-29FD-4B6C-AB73-E768BB4D130F}">
      <text>
        <r>
          <rPr>
            <sz val="11"/>
            <rFont val="Calibri"/>
            <family val="2"/>
          </rPr>
          <t>([Average Retail Price]-[Total Cost w/ Retail Expenses])/[Average Retail Price]</t>
        </r>
      </text>
    </comment>
    <comment ref="BJ2" authorId="0" shapeId="0" xr:uid="{6A536D7E-099F-45CB-9B41-637069B7EC13}">
      <text>
        <r>
          <rPr>
            <sz val="11"/>
            <rFont val="Calibri"/>
            <family val="2"/>
          </rPr>
          <t>=[Standard Price]</t>
        </r>
      </text>
    </comment>
    <comment ref="BK2" authorId="0" shapeId="0" xr:uid="{D73BEADE-DACE-4790-B2C5-EC29D3CFD851}">
      <text>
        <r>
          <rPr>
            <sz val="11"/>
            <rFont val="Calibri"/>
            <family val="2"/>
          </rPr>
          <t>[JLA POE Price]*[Total Quantity]</t>
        </r>
      </text>
    </comment>
    <comment ref="BL2" authorId="0" shapeId="0" xr:uid="{E50B8CF6-43E1-47AB-9D75-99EE190CA11F}">
      <text>
        <r>
          <rPr>
            <sz val="11"/>
            <rFont val="Calibri"/>
            <family val="2"/>
          </rPr>
          <t>=[Average Retail Price]</t>
        </r>
      </text>
    </comment>
    <comment ref="BM2" authorId="0" shapeId="0" xr:uid="{8822251A-6986-425D-ADC9-8091EE6B455D}">
      <text>
        <r>
          <rPr>
            <sz val="11"/>
            <rFont val="Calibri"/>
            <family val="2"/>
          </rPr>
          <t>([Customer Cost]-[LDP Cost])/[Customer Cost]</t>
        </r>
      </text>
    </comment>
    <comment ref="BN2"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<sst xmlns="http://schemas.openxmlformats.org/spreadsheetml/2006/main" count="221" uniqueCount="94">
  <si>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</si>
  <si>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</si>
  <si>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</si>
  <si>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</si>
  <si>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</si>
  <si>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</si>
  <si>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</si>
  <si>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</si>
  <si>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</si>
  <si>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</si>
  <si>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</si>
  <si>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</si>
  <si>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</si>
  <si>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</si>
  <si>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</si>
  <si>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</si>
  <si>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</si>
  <si>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</si>
  <si>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</si>
  <si>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</si>
  <si>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</si>
  <si>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</si>
  <si>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</si>
  <si>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</si>
  <si>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</si>
  <si>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</si>
  <si>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</si>
  <si>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</si>
  <si>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</si>
  <si>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</si>
  <si>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</si>
  <si>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</si>
  <si>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</si>
  <si>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</si>
  <si>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</si>
  <si>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</si>
  <si>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</si>
  <si>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</si>
  <si>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</si>
  <si>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</si>
  <si>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</si>
  <si>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</si>
  <si>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</si>
  <si>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</si>
  <si>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</si>
  <si>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</si>
  <si>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</si>
  <si>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</si>
  <si>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</si>
  <si>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</si>
  <si>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</si>
  <si>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</si>
  <si>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</si>
  <si>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</si>
  <si>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</si>
  <si>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</si>
  <si>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</si>
  <si>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</si>
  <si>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</si>
  <si>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</si>
  <si>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</si>
  <si>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</si>
  <si>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</si>
  <si>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</si>
  <si>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</si>
  <si>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</si>
  <si>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</si>
  <si>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</si>
  <si>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</si>
  <si>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</si>
  <si>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</si>
  <si>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</si>
  <si>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</si>
  <si>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</si>
  <si>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Cotton Sateen</t>
    <phoneticPr fontId="11" type="noConversion"/>
  </si>
  <si>
    <t>Grey</t>
    <phoneticPr fontId="11" type="noConversion"/>
  </si>
  <si>
    <t>FOB Cost (RMB)</t>
  </si>
  <si>
    <t xml:space="preserve">Supima Cotton Sheet Set </t>
    <phoneticPr fontId="11" type="noConversion"/>
  </si>
  <si>
    <t>Fabirc: 500TC 100% Supima cotton sateen 
Fitted sheet fits mattresses up to 16" deep and has 1" elastic all the way around and pillowcase included in size.  Hemstitch in flat and pillowcase return.
Packing:  HH print gift box. Case pack 4/3/3</t>
    <phoneticPr fontId="11" type="noConversion"/>
  </si>
  <si>
    <t>Elina</t>
  </si>
  <si>
    <t>Off White</t>
    <phoneticPr fontId="11" type="noConversion"/>
  </si>
  <si>
    <t>Bright White</t>
  </si>
  <si>
    <t>HHD20-1994</t>
    <phoneticPr fontId="11" type="noConversion"/>
  </si>
  <si>
    <t>HHD20-1995</t>
  </si>
  <si>
    <t>HHD20-1996</t>
  </si>
  <si>
    <t>HHD20-1997</t>
  </si>
  <si>
    <t>HHD20-1998</t>
  </si>
  <si>
    <t>HHD20-1999</t>
  </si>
  <si>
    <t>HHD20-2000</t>
  </si>
  <si>
    <t>HHD20-2001</t>
  </si>
  <si>
    <t>HHD20-2002</t>
  </si>
  <si>
    <t>HHD20-2003</t>
  </si>
  <si>
    <t>HHD20-2004</t>
  </si>
  <si>
    <t>HHD20-2005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</si>
</sst>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0.00_ "/>
    <numFmt numFmtId="185"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77">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0" fontId="0" fillId="0" borderId="0" xfId="0" applyNumberFormat="1"/>
    <xf numFmtId="177" fontId="9" fillId="3" borderId="1" xfId="1" applyNumberFormat="1" applyFont="1" applyFill="1" applyBorder="1" applyAlignment="1">
      <alignment wrapText="1"/>
    </xf>
    <xf numFmtId="0" fontId="3" fillId="0" borderId="4" xfId="4" applyBorder="1" applyAlignment="1">
      <alignment wrapText="1"/>
    </xf>
    <xf numFmtId="177" fontId="0" fillId="0" borderId="0" xfId="0" applyNumberFormat="1"/>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 fontId="0" fillId="0" borderId="0" xfId="0" applyNumberFormat="1"/>
    <xf numFmtId="177" fontId="2" fillId="4" borderId="4" xfId="4" applyNumberFormat="1" applyFont="1" applyFill="1" applyBorder="1" applyAlignment="1">
      <alignment wrapText="1"/>
    </xf>
    <xf numFmtId="4" fontId="0" fillId="0" borderId="0" xfId="0" applyNumberFormat="1"/>
    <xf numFmtId="4" fontId="3" fillId="0" borderId="0" xfId="4" applyNumberFormat="1" applyAlignment="1">
      <alignment wrapText="1"/>
    </xf>
    <xf numFmtId="2" fontId="0" fillId="0" borderId="0" xfId="0" applyNumberFormat="1"/>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4" fontId="16" fillId="8" borderId="4" xfId="26" applyNumberFormat="1" applyFont="1" applyFill="1" applyBorder="1" applyAlignment="1">
      <alignment horizontal="center" vertical="center" wrapText="1"/>
    </xf>
    <xf numFmtId="185"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xf numFmtId="0" fontId="0" fillId="6" borderId="4" xfId="0" applyFill="1" applyBorder="1" applyAlignment="1">
      <alignment wrapText="1"/>
    </xf>
    <xf numFmtId="49" fontId="3" fillId="6" borderId="4" xfId="0" applyNumberFormat="1" applyFont="1" applyFill="1" applyBorder="1" applyAlignment="1">
      <alignment wrapText="1"/>
    </xf>
    <xf numFmtId="0" fontId="4" fillId="3" borderId="4" xfId="0" applyFont="1" applyFill="1" applyBorder="1"/>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Q14"/>
  <sheetViews>
    <sheetView tabSelected="1" zoomScaleNormal="100" workbookViewId="0">
      <selection activeCell="O3" sqref="O3:O14"/>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11" style="2" customWidth="1"/>
    <col min="14" max="14" width="8.85546875" style="2" customWidth="1"/>
    <col min="15" max="15" width="17.85546875" style="2" customWidth="1"/>
    <col min="16" max="16" width="18.5703125" style="2" customWidth="1"/>
    <col min="17" max="17" width="8.85546875" style="5" customWidth="1"/>
    <col min="18" max="18" width="9.42578125" style="2" customWidth="1"/>
    <col min="19" max="19" width="11.7109375" style="34" customWidth="1"/>
    <col min="20" max="20" width="8.140625" style="36" customWidth="1"/>
    <col min="21" max="21" width="8.7109375" style="53"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7"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1" width="10.42578125" style="5" customWidth="1"/>
    <col min="62" max="62" width="12.42578125" style="2" customWidth="1"/>
    <col min="63" max="63" width="10.42578125" style="2" customWidth="1"/>
    <col min="64" max="64" width="9.5703125" style="2" customWidth="1"/>
    <col min="65" max="65" width="13.42578125" style="2" customWidth="1"/>
    <col min="66" max="66" width="13.42578125" style="4" customWidth="1"/>
    <col min="67" max="67" width="9.140625" style="2"/>
    <col min="68" max="68" width="10.28515625" style="2" bestFit="1" customWidth="1"/>
    <col min="69" max="69" width="12.85546875" style="2" customWidth="1"/>
    <col min="70" max="16384" width="9.140625" style="2"/>
  </cols>
  <sheetData>
    <row r="1" spans="1:69" customFormat="1">
      <c r="C1" s="2"/>
      <c r="S1" s="50"/>
      <c r="U1" s="52"/>
      <c r="V1" s="54"/>
      <c r="BB1" s="43"/>
      <c r="BC1" s="40"/>
      <c r="BD1" s="43"/>
      <c r="BE1" s="43"/>
      <c r="BG1" s="40"/>
      <c r="BN1" s="40"/>
    </row>
    <row r="2" spans="1:69" ht="57.95" customHeight="1">
      <c r="A2" s="6" t="s">
        <v>6</v>
      </c>
      <c r="B2" s="6" t="s">
        <v>7</v>
      </c>
      <c r="C2" s="7" t="s">
        <v>8</v>
      </c>
      <c r="D2" s="8" t="s">
        <v>0</v>
      </c>
      <c r="E2" s="8" t="s">
        <v>2</v>
      </c>
      <c r="F2" s="9" t="s">
        <v>9</v>
      </c>
      <c r="G2" s="7" t="s">
        <v>10</v>
      </c>
      <c r="H2" s="10" t="s">
        <v>11</v>
      </c>
      <c r="I2" s="10" t="s">
        <v>12</v>
      </c>
      <c r="J2" s="10" t="s">
        <v>13</v>
      </c>
      <c r="K2" s="48" t="s">
        <v>44</v>
      </c>
      <c r="L2" s="10" t="s">
        <v>14</v>
      </c>
      <c r="M2" s="10" t="s">
        <v>15</v>
      </c>
      <c r="N2" s="7" t="s">
        <v>43</v>
      </c>
      <c r="O2" s="7" t="s">
        <v>16</v>
      </c>
      <c r="P2" s="7" t="s">
        <v>17</v>
      </c>
      <c r="Q2" s="7" t="s">
        <v>41</v>
      </c>
      <c r="R2" s="10" t="s">
        <v>18</v>
      </c>
      <c r="S2" s="13" t="s">
        <v>38</v>
      </c>
      <c r="T2" s="51" t="s">
        <v>40</v>
      </c>
      <c r="U2" s="71" t="s">
        <v>76</v>
      </c>
      <c r="V2" s="55" t="s">
        <v>46</v>
      </c>
      <c r="W2" s="72" t="s">
        <v>45</v>
      </c>
      <c r="X2" s="11" t="s">
        <v>1</v>
      </c>
      <c r="Y2" s="35" t="s">
        <v>19</v>
      </c>
      <c r="Z2" s="35" t="s">
        <v>20</v>
      </c>
      <c r="AA2" s="35" t="s">
        <v>21</v>
      </c>
      <c r="AB2" s="13" t="s">
        <v>22</v>
      </c>
      <c r="AC2" s="45" t="s">
        <v>23</v>
      </c>
      <c r="AD2" s="35" t="s">
        <v>47</v>
      </c>
      <c r="AE2" s="35" t="s">
        <v>48</v>
      </c>
      <c r="AF2" s="35" t="s">
        <v>49</v>
      </c>
      <c r="AG2" s="12" t="s">
        <v>50</v>
      </c>
      <c r="AH2" s="14" t="s">
        <v>24</v>
      </c>
      <c r="AI2" s="15" t="s">
        <v>25</v>
      </c>
      <c r="AJ2" s="6" t="s">
        <v>26</v>
      </c>
      <c r="AK2" s="16" t="s">
        <v>27</v>
      </c>
      <c r="AL2" s="6" t="s">
        <v>28</v>
      </c>
      <c r="AM2" s="17" t="s">
        <v>29</v>
      </c>
      <c r="AN2" s="18" t="s">
        <v>30</v>
      </c>
      <c r="AO2" s="16" t="s">
        <v>31</v>
      </c>
      <c r="AP2" s="17" t="s">
        <v>32</v>
      </c>
      <c r="AQ2" s="16" t="s">
        <v>33</v>
      </c>
      <c r="AR2" s="17" t="s">
        <v>34</v>
      </c>
      <c r="AS2" s="16" t="s">
        <v>35</v>
      </c>
      <c r="AT2" s="17" t="s">
        <v>55</v>
      </c>
      <c r="AU2" s="16" t="s">
        <v>54</v>
      </c>
      <c r="AV2" s="38" t="s">
        <v>51</v>
      </c>
      <c r="AW2" s="17" t="s">
        <v>52</v>
      </c>
      <c r="AX2" s="16" t="s">
        <v>53</v>
      </c>
      <c r="AY2" s="16" t="s">
        <v>36</v>
      </c>
      <c r="AZ2" s="41" t="s">
        <v>37</v>
      </c>
      <c r="BA2" s="19" t="s">
        <v>42</v>
      </c>
      <c r="BB2" s="41" t="s">
        <v>56</v>
      </c>
      <c r="BC2" s="58" t="s">
        <v>58</v>
      </c>
      <c r="BD2" s="16" t="s">
        <v>59</v>
      </c>
      <c r="BE2" s="60" t="s">
        <v>60</v>
      </c>
      <c r="BF2" s="41" t="s">
        <v>61</v>
      </c>
      <c r="BG2" s="19" t="s">
        <v>62</v>
      </c>
      <c r="BH2" s="63" t="s">
        <v>57</v>
      </c>
      <c r="BI2" s="62"/>
      <c r="BJ2" s="65" t="s">
        <v>63</v>
      </c>
      <c r="BK2" s="66" t="s">
        <v>65</v>
      </c>
      <c r="BL2" s="65" t="s">
        <v>64</v>
      </c>
      <c r="BM2" s="66" t="s">
        <v>67</v>
      </c>
      <c r="BN2" s="67" t="s">
        <v>66</v>
      </c>
    </row>
    <row r="3" spans="1:69" s="32" customFormat="1">
      <c r="A3" s="20">
        <v>1</v>
      </c>
      <c r="B3" s="21"/>
      <c r="C3" s="21"/>
      <c r="D3" s="21" t="s">
        <v>4</v>
      </c>
      <c r="E3" s="21"/>
      <c r="F3" s="21" t="s">
        <v>39</v>
      </c>
      <c r="G3" s="22" t="s">
        <v>79</v>
      </c>
      <c r="H3" s="21" t="s">
        <v>77</v>
      </c>
      <c r="I3" s="21" t="s">
        <v>68</v>
      </c>
      <c r="J3" s="20" t="s">
        <v>78</v>
      </c>
      <c r="K3" s="44" t="s">
        <v>74</v>
      </c>
      <c r="L3" s="21" t="s">
        <v>69</v>
      </c>
      <c r="M3" s="21" t="s">
        <v>75</v>
      </c>
      <c r="N3" s="44"/>
      <c r="O3" s="76" t="s">
        <v>82</v>
      </c>
      <c r="P3" s="75"/>
      <c r="Q3" s="21"/>
      <c r="R3" s="21" t="s">
        <v>5</v>
      </c>
      <c r="S3" s="23">
        <v>100</v>
      </c>
      <c r="T3" s="37">
        <v>29.21</v>
      </c>
      <c r="U3" s="73">
        <f>IF(V3="","",W3*V3)</f>
        <v>236.6</v>
      </c>
      <c r="V3" s="56">
        <v>8.1</v>
      </c>
      <c r="W3" s="37">
        <v>29.21</v>
      </c>
      <c r="X3" s="21" t="s">
        <v>3</v>
      </c>
      <c r="Y3" s="68">
        <v>39</v>
      </c>
      <c r="Z3" s="68">
        <v>34</v>
      </c>
      <c r="AA3" s="68">
        <v>48</v>
      </c>
      <c r="AB3" s="68">
        <v>4</v>
      </c>
      <c r="AC3" s="46">
        <f t="shared" ref="AC3" si="0">IF(Y3="","",Y3*Z3*AA3/1000000)</f>
        <v>6.4000000000000001E-2</v>
      </c>
      <c r="AD3" s="69">
        <v>13</v>
      </c>
      <c r="AE3" s="69">
        <v>11</v>
      </c>
      <c r="AF3" s="69">
        <v>4</v>
      </c>
      <c r="AG3" s="24">
        <v>5.45</v>
      </c>
      <c r="AH3" s="24">
        <v>65</v>
      </c>
      <c r="AI3" s="25">
        <f t="shared" ref="AI3" si="1">IF(AB3="","",AH3/AC3*AB3)</f>
        <v>4063</v>
      </c>
      <c r="AJ3" s="26">
        <v>4050</v>
      </c>
      <c r="AK3" s="27">
        <f t="shared" ref="AK3:AK11" si="2">IF(ISERROR(AJ3/AI3),"",AJ3/AI3)</f>
        <v>1</v>
      </c>
      <c r="AL3" s="21" t="s">
        <v>70</v>
      </c>
      <c r="AM3" s="28">
        <f t="shared" ref="AM3:AM14" si="3">6.7%+25%+25%</f>
        <v>0.56699999999999995</v>
      </c>
      <c r="AN3" s="27">
        <f t="shared" ref="AN3:AN11" si="4">IF(ISERROR(W3*AM3),"",W3*AM3)</f>
        <v>16.559999999999999</v>
      </c>
      <c r="AO3" s="27">
        <f t="shared" ref="AO3:AO11" si="5">IF(ISERROR(W3+AK3+AN3),"",W3+AK3+AN3)</f>
        <v>46.77</v>
      </c>
      <c r="AP3" s="29">
        <v>0.1</v>
      </c>
      <c r="AQ3" s="27">
        <f t="shared" ref="AQ3:AQ11" si="6">IF(ISERROR(BB3*AP3),"",BB3*AP3)</f>
        <v>11</v>
      </c>
      <c r="AR3" s="29">
        <v>0.15</v>
      </c>
      <c r="AS3" s="27">
        <f t="shared" ref="AS3:AS11" si="7">IF(ISERROR(BB3*AR3),"",BB3*AR3)</f>
        <v>16.5</v>
      </c>
      <c r="AT3" s="29">
        <v>0.1</v>
      </c>
      <c r="AU3" s="27">
        <f t="shared" ref="AU3:AU11" si="8">IF(ISERROR(BB3*AT3),"",BB3*AT3)</f>
        <v>11</v>
      </c>
      <c r="AV3" s="31"/>
      <c r="AW3" s="29">
        <v>0</v>
      </c>
      <c r="AX3" s="27">
        <f t="shared" ref="AX3:AX11" si="9">IF(ISERROR(BB3*AW3),"",BB3*AW3)</f>
        <v>0</v>
      </c>
      <c r="AY3" s="27">
        <f t="shared" ref="AY3:AY11" si="10">IF(ISERROR(AQ3+AS3+AU3+AX3),"",AQ3+AS3+AU3+AX3)</f>
        <v>38.5</v>
      </c>
      <c r="AZ3" s="27">
        <f t="shared" ref="AZ3" si="11">IF(ISERROR(AO3+AY3),"",AO3+AY3)</f>
        <v>85.27</v>
      </c>
      <c r="BA3" s="30">
        <f t="shared" ref="BA3" si="12">IF(ISERROR((BB3-AZ3)/BB3),"",(BB3-AZ3)/BB3)</f>
        <v>0.22470000000000001</v>
      </c>
      <c r="BB3" s="27">
        <f>IF(BH3="","",BH3*(1-45%))</f>
        <v>109.99</v>
      </c>
      <c r="BC3" s="59">
        <v>0.3</v>
      </c>
      <c r="BD3" s="27">
        <f t="shared" ref="BD3:BD11" si="13">IF(BC3="","",BH3*BC3)</f>
        <v>60</v>
      </c>
      <c r="BE3" s="49">
        <v>15</v>
      </c>
      <c r="BF3" s="27">
        <f t="shared" ref="BF3:BF11" si="14">IF(ISERROR(AZ3+BD3+BE3),"",AZ3+BD3+BE3)</f>
        <v>160.27000000000001</v>
      </c>
      <c r="BG3" s="61">
        <f t="shared" ref="BG3:BG11" si="15">IF(BH3="","",(BH3-BF3)/BH3)</f>
        <v>0.1986</v>
      </c>
      <c r="BH3" s="49">
        <v>199.99</v>
      </c>
      <c r="BI3" s="3"/>
      <c r="BJ3" s="57">
        <f>BB3</f>
        <v>109.99</v>
      </c>
      <c r="BK3" s="64">
        <f>IF(BL3="","",CEILING(BL3/0.9 - 0.01, 10) - 0.01)</f>
        <v>229.99</v>
      </c>
      <c r="BL3" s="57">
        <f>IF(BH3="","",BH3)</f>
        <v>199.99</v>
      </c>
      <c r="BM3" s="61">
        <f>IF(BJ3="","",(BJ3-AO3)/BJ3)</f>
        <v>0.57479999999999998</v>
      </c>
      <c r="BN3" s="61">
        <f>IF(BK3="","",(BK3-BJ3)/BK3)</f>
        <v>0.52180000000000004</v>
      </c>
      <c r="BP3" s="70">
        <f>S3*W3</f>
        <v>2921</v>
      </c>
      <c r="BQ3" s="70">
        <f>BB3*S3</f>
        <v>10999</v>
      </c>
    </row>
    <row r="4" spans="1:69" s="32" customFormat="1">
      <c r="A4" s="20">
        <v>2</v>
      </c>
      <c r="B4" s="21"/>
      <c r="C4" s="21"/>
      <c r="D4" s="21" t="s">
        <v>4</v>
      </c>
      <c r="E4" s="21"/>
      <c r="F4" s="21" t="s">
        <v>39</v>
      </c>
      <c r="G4" s="22" t="s">
        <v>79</v>
      </c>
      <c r="H4" s="21" t="s">
        <v>77</v>
      </c>
      <c r="I4" s="21" t="s">
        <v>68</v>
      </c>
      <c r="J4" s="20" t="s">
        <v>78</v>
      </c>
      <c r="K4" s="44" t="s">
        <v>74</v>
      </c>
      <c r="L4" s="21" t="s">
        <v>71</v>
      </c>
      <c r="M4" s="21" t="s">
        <v>75</v>
      </c>
      <c r="N4" s="44"/>
      <c r="O4" s="76" t="s">
        <v>83</v>
      </c>
      <c r="P4" s="74"/>
      <c r="Q4" s="21"/>
      <c r="R4" s="21" t="s">
        <v>5</v>
      </c>
      <c r="S4" s="23">
        <v>100</v>
      </c>
      <c r="T4" s="37">
        <v>34.01</v>
      </c>
      <c r="U4" s="73">
        <f>IF(V4="","",W4*V4)</f>
        <v>275.48</v>
      </c>
      <c r="V4" s="56">
        <v>8.1</v>
      </c>
      <c r="W4" s="37">
        <v>34.01</v>
      </c>
      <c r="X4" s="21" t="s">
        <v>3</v>
      </c>
      <c r="Y4" s="68">
        <v>39</v>
      </c>
      <c r="Z4" s="68">
        <v>34</v>
      </c>
      <c r="AA4" s="68">
        <v>46</v>
      </c>
      <c r="AB4" s="68">
        <v>3</v>
      </c>
      <c r="AC4" s="46">
        <f t="shared" ref="AC4:AC6" si="16">IF(Y4="","",Y4*Z4*AA4/1000000)</f>
        <v>6.0999999999999999E-2</v>
      </c>
      <c r="AD4" s="69">
        <v>13</v>
      </c>
      <c r="AE4" s="69">
        <v>11</v>
      </c>
      <c r="AF4" s="69">
        <v>5</v>
      </c>
      <c r="AG4" s="24">
        <v>6.5</v>
      </c>
      <c r="AH4" s="24">
        <v>65</v>
      </c>
      <c r="AI4" s="25">
        <f t="shared" ref="AI4:AI6" si="17">IF(AB4="","",AH4/AC4*AB4)</f>
        <v>3197</v>
      </c>
      <c r="AJ4" s="26">
        <v>4050</v>
      </c>
      <c r="AK4" s="27">
        <f t="shared" si="2"/>
        <v>1.27</v>
      </c>
      <c r="AL4" s="21" t="s">
        <v>70</v>
      </c>
      <c r="AM4" s="28">
        <f t="shared" si="3"/>
        <v>0.56699999999999995</v>
      </c>
      <c r="AN4" s="27">
        <f t="shared" si="4"/>
        <v>19.28</v>
      </c>
      <c r="AO4" s="27">
        <f t="shared" si="5"/>
        <v>54.56</v>
      </c>
      <c r="AP4" s="29">
        <v>0.1</v>
      </c>
      <c r="AQ4" s="27">
        <f t="shared" si="6"/>
        <v>12.65</v>
      </c>
      <c r="AR4" s="29">
        <v>0.15</v>
      </c>
      <c r="AS4" s="27">
        <f t="shared" si="7"/>
        <v>18.97</v>
      </c>
      <c r="AT4" s="29">
        <v>0.1</v>
      </c>
      <c r="AU4" s="27">
        <f t="shared" si="8"/>
        <v>12.65</v>
      </c>
      <c r="AV4" s="31"/>
      <c r="AW4" s="29">
        <v>0</v>
      </c>
      <c r="AX4" s="27">
        <f t="shared" si="9"/>
        <v>0</v>
      </c>
      <c r="AY4" s="27">
        <f t="shared" si="10"/>
        <v>44.27</v>
      </c>
      <c r="AZ4" s="27">
        <f t="shared" ref="AZ4:AZ6" si="18">IF(ISERROR(AO4+AY4),"",AO4+AY4)</f>
        <v>98.83</v>
      </c>
      <c r="BA4" s="30">
        <f t="shared" ref="BA4:BA6" si="19">IF(ISERROR((BB4-AZ4)/BB4),"",(BB4-AZ4)/BB4)</f>
        <v>0.21870000000000001</v>
      </c>
      <c r="BB4" s="27">
        <f>IF(BH4="","",BH4*(1-45%))</f>
        <v>126.49</v>
      </c>
      <c r="BC4" s="59">
        <v>0.3</v>
      </c>
      <c r="BD4" s="27">
        <f t="shared" si="13"/>
        <v>69</v>
      </c>
      <c r="BE4" s="49">
        <v>15</v>
      </c>
      <c r="BF4" s="27">
        <f t="shared" si="14"/>
        <v>182.83</v>
      </c>
      <c r="BG4" s="61">
        <f t="shared" si="15"/>
        <v>0.2051</v>
      </c>
      <c r="BH4" s="49">
        <v>229.99</v>
      </c>
      <c r="BI4" s="3"/>
      <c r="BJ4" s="57">
        <f t="shared" ref="BJ4:BJ14" si="20">BB4</f>
        <v>126.49</v>
      </c>
      <c r="BK4" s="64">
        <f t="shared" ref="BK4:BK14" si="21">IF(BL4="","",CEILING(BL4/0.9 - 0.01, 10) - 0.01)</f>
        <v>259.99</v>
      </c>
      <c r="BL4" s="57">
        <f t="shared" ref="BL4:BL14" si="22">IF(BH4="","",BH4)</f>
        <v>229.99</v>
      </c>
      <c r="BM4" s="61">
        <f t="shared" ref="BM4:BM14" si="23">IF(BJ4="","",(BJ4-AO4)/BJ4)</f>
        <v>0.56869999999999998</v>
      </c>
      <c r="BN4" s="61">
        <f t="shared" ref="BN4:BN14" si="24">IF(BK4="","",(BK4-BJ4)/BK4)</f>
        <v>0.51349999999999996</v>
      </c>
      <c r="BP4" s="70">
        <f t="shared" ref="BP4:BP14" si="25">S4*W4</f>
        <v>3401</v>
      </c>
      <c r="BQ4" s="70">
        <f t="shared" ref="BQ4:BQ14" si="26">BB4*S4</f>
        <v>12649</v>
      </c>
    </row>
    <row r="5" spans="1:69" s="32" customFormat="1">
      <c r="A5" s="20">
        <v>3</v>
      </c>
      <c r="B5" s="21"/>
      <c r="C5" s="21"/>
      <c r="D5" s="21" t="s">
        <v>4</v>
      </c>
      <c r="E5" s="21"/>
      <c r="F5" s="21" t="s">
        <v>39</v>
      </c>
      <c r="G5" s="22" t="s">
        <v>79</v>
      </c>
      <c r="H5" s="21" t="s">
        <v>77</v>
      </c>
      <c r="I5" s="21" t="s">
        <v>68</v>
      </c>
      <c r="J5" s="20" t="s">
        <v>78</v>
      </c>
      <c r="K5" s="44" t="s">
        <v>74</v>
      </c>
      <c r="L5" s="21" t="s">
        <v>72</v>
      </c>
      <c r="M5" s="21" t="s">
        <v>75</v>
      </c>
      <c r="N5" s="44"/>
      <c r="O5" s="76" t="s">
        <v>84</v>
      </c>
      <c r="P5" s="74"/>
      <c r="Q5" s="21"/>
      <c r="R5" s="21" t="s">
        <v>5</v>
      </c>
      <c r="S5" s="23">
        <v>100</v>
      </c>
      <c r="T5" s="37">
        <v>34.909999999999997</v>
      </c>
      <c r="U5" s="73">
        <f>IF(V5="","",W5*V5)</f>
        <v>282.77</v>
      </c>
      <c r="V5" s="56">
        <v>8.1</v>
      </c>
      <c r="W5" s="37">
        <v>34.909999999999997</v>
      </c>
      <c r="X5" s="21" t="s">
        <v>3</v>
      </c>
      <c r="Y5" s="68">
        <v>39</v>
      </c>
      <c r="Z5" s="68">
        <v>34</v>
      </c>
      <c r="AA5" s="68">
        <v>46</v>
      </c>
      <c r="AB5" s="68">
        <v>3</v>
      </c>
      <c r="AC5" s="46">
        <f t="shared" si="16"/>
        <v>6.0999999999999999E-2</v>
      </c>
      <c r="AD5" s="69">
        <v>13</v>
      </c>
      <c r="AE5" s="69">
        <v>11</v>
      </c>
      <c r="AF5" s="69">
        <v>5</v>
      </c>
      <c r="AG5" s="24">
        <v>6.7</v>
      </c>
      <c r="AH5" s="24">
        <v>65</v>
      </c>
      <c r="AI5" s="25">
        <f t="shared" si="17"/>
        <v>3197</v>
      </c>
      <c r="AJ5" s="26">
        <v>4050</v>
      </c>
      <c r="AK5" s="27">
        <f t="shared" si="2"/>
        <v>1.27</v>
      </c>
      <c r="AL5" s="21" t="s">
        <v>70</v>
      </c>
      <c r="AM5" s="28">
        <f t="shared" si="3"/>
        <v>0.56699999999999995</v>
      </c>
      <c r="AN5" s="27">
        <f t="shared" si="4"/>
        <v>19.79</v>
      </c>
      <c r="AO5" s="27">
        <f t="shared" si="5"/>
        <v>55.97</v>
      </c>
      <c r="AP5" s="29">
        <v>0.1</v>
      </c>
      <c r="AQ5" s="27">
        <f t="shared" si="6"/>
        <v>13.2</v>
      </c>
      <c r="AR5" s="29">
        <v>0.15</v>
      </c>
      <c r="AS5" s="27">
        <f t="shared" si="7"/>
        <v>19.8</v>
      </c>
      <c r="AT5" s="29">
        <v>0.1</v>
      </c>
      <c r="AU5" s="27">
        <f t="shared" si="8"/>
        <v>13.2</v>
      </c>
      <c r="AV5" s="31"/>
      <c r="AW5" s="29">
        <v>0</v>
      </c>
      <c r="AX5" s="27">
        <f t="shared" si="9"/>
        <v>0</v>
      </c>
      <c r="AY5" s="27">
        <f t="shared" si="10"/>
        <v>46.2</v>
      </c>
      <c r="AZ5" s="27">
        <f t="shared" si="18"/>
        <v>102.17</v>
      </c>
      <c r="BA5" s="30">
        <f t="shared" si="19"/>
        <v>0.22589999999999999</v>
      </c>
      <c r="BB5" s="27">
        <f t="shared" ref="BB5:BB11" si="27">IF(BH5="","",BH5*(1-45%))</f>
        <v>131.99</v>
      </c>
      <c r="BC5" s="59">
        <v>0.3</v>
      </c>
      <c r="BD5" s="27">
        <f t="shared" si="13"/>
        <v>72</v>
      </c>
      <c r="BE5" s="49">
        <v>15</v>
      </c>
      <c r="BF5" s="27">
        <f t="shared" si="14"/>
        <v>189.17</v>
      </c>
      <c r="BG5" s="61">
        <f t="shared" si="15"/>
        <v>0.21179999999999999</v>
      </c>
      <c r="BH5" s="49">
        <v>239.99</v>
      </c>
      <c r="BI5" s="3"/>
      <c r="BJ5" s="57">
        <f t="shared" si="20"/>
        <v>131.99</v>
      </c>
      <c r="BK5" s="64">
        <f t="shared" si="21"/>
        <v>269.99</v>
      </c>
      <c r="BL5" s="57">
        <f t="shared" si="22"/>
        <v>239.99</v>
      </c>
      <c r="BM5" s="61">
        <f t="shared" si="23"/>
        <v>0.57599999999999996</v>
      </c>
      <c r="BN5" s="61">
        <f t="shared" si="24"/>
        <v>0.5111</v>
      </c>
      <c r="BP5" s="70">
        <f t="shared" si="25"/>
        <v>3491</v>
      </c>
      <c r="BQ5" s="70">
        <f t="shared" si="26"/>
        <v>13199</v>
      </c>
    </row>
    <row r="6" spans="1:69" s="32" customFormat="1">
      <c r="A6" s="20">
        <v>4</v>
      </c>
      <c r="B6" s="21"/>
      <c r="C6" s="21"/>
      <c r="D6" s="21" t="s">
        <v>4</v>
      </c>
      <c r="E6" s="21"/>
      <c r="F6" s="21" t="s">
        <v>39</v>
      </c>
      <c r="G6" s="22" t="s">
        <v>79</v>
      </c>
      <c r="H6" s="21" t="s">
        <v>77</v>
      </c>
      <c r="I6" s="21" t="s">
        <v>68</v>
      </c>
      <c r="J6" s="20" t="s">
        <v>78</v>
      </c>
      <c r="K6" s="44" t="s">
        <v>74</v>
      </c>
      <c r="L6" s="21" t="s">
        <v>69</v>
      </c>
      <c r="M6" s="21" t="s">
        <v>73</v>
      </c>
      <c r="N6" s="44"/>
      <c r="O6" s="76" t="s">
        <v>85</v>
      </c>
      <c r="P6" s="74"/>
      <c r="Q6" s="21"/>
      <c r="R6" s="21" t="s">
        <v>5</v>
      </c>
      <c r="S6" s="23">
        <v>100</v>
      </c>
      <c r="T6" s="37">
        <v>29.21</v>
      </c>
      <c r="U6" s="73">
        <f>IF(V6="","",W6*V6)</f>
        <v>236.6</v>
      </c>
      <c r="V6" s="56">
        <v>8.1</v>
      </c>
      <c r="W6" s="37">
        <v>29.21</v>
      </c>
      <c r="X6" s="21" t="s">
        <v>3</v>
      </c>
      <c r="Y6" s="68">
        <v>39</v>
      </c>
      <c r="Z6" s="68">
        <v>34</v>
      </c>
      <c r="AA6" s="68">
        <v>48</v>
      </c>
      <c r="AB6" s="68">
        <v>4</v>
      </c>
      <c r="AC6" s="46">
        <f t="shared" si="16"/>
        <v>6.4000000000000001E-2</v>
      </c>
      <c r="AD6" s="69">
        <v>13</v>
      </c>
      <c r="AE6" s="69">
        <v>11</v>
      </c>
      <c r="AF6" s="69">
        <v>4</v>
      </c>
      <c r="AG6" s="24">
        <v>5.45</v>
      </c>
      <c r="AH6" s="24">
        <v>65</v>
      </c>
      <c r="AI6" s="25">
        <f t="shared" si="17"/>
        <v>4063</v>
      </c>
      <c r="AJ6" s="26">
        <v>4050</v>
      </c>
      <c r="AK6" s="27">
        <f t="shared" si="2"/>
        <v>1</v>
      </c>
      <c r="AL6" s="21" t="s">
        <v>70</v>
      </c>
      <c r="AM6" s="28">
        <f t="shared" si="3"/>
        <v>0.56699999999999995</v>
      </c>
      <c r="AN6" s="27">
        <f t="shared" si="4"/>
        <v>16.559999999999999</v>
      </c>
      <c r="AO6" s="27">
        <f t="shared" si="5"/>
        <v>46.77</v>
      </c>
      <c r="AP6" s="29">
        <v>0.1</v>
      </c>
      <c r="AQ6" s="27">
        <f t="shared" si="6"/>
        <v>11</v>
      </c>
      <c r="AR6" s="29">
        <v>0.15</v>
      </c>
      <c r="AS6" s="27">
        <f t="shared" si="7"/>
        <v>16.5</v>
      </c>
      <c r="AT6" s="29">
        <v>0.1</v>
      </c>
      <c r="AU6" s="27">
        <f t="shared" si="8"/>
        <v>11</v>
      </c>
      <c r="AV6" s="31"/>
      <c r="AW6" s="29">
        <v>0</v>
      </c>
      <c r="AX6" s="27">
        <f t="shared" si="9"/>
        <v>0</v>
      </c>
      <c r="AY6" s="27">
        <f t="shared" si="10"/>
        <v>38.5</v>
      </c>
      <c r="AZ6" s="27">
        <f t="shared" si="18"/>
        <v>85.27</v>
      </c>
      <c r="BA6" s="30">
        <f t="shared" si="19"/>
        <v>0.22470000000000001</v>
      </c>
      <c r="BB6" s="27">
        <f t="shared" si="27"/>
        <v>109.99</v>
      </c>
      <c r="BC6" s="59">
        <v>0.3</v>
      </c>
      <c r="BD6" s="27">
        <f t="shared" si="13"/>
        <v>60</v>
      </c>
      <c r="BE6" s="49">
        <v>15</v>
      </c>
      <c r="BF6" s="27">
        <f t="shared" si="14"/>
        <v>160.27000000000001</v>
      </c>
      <c r="BG6" s="61">
        <f t="shared" si="15"/>
        <v>0.1986</v>
      </c>
      <c r="BH6" s="49">
        <v>199.99</v>
      </c>
      <c r="BI6" s="3"/>
      <c r="BJ6" s="57">
        <f t="shared" si="20"/>
        <v>109.99</v>
      </c>
      <c r="BK6" s="64">
        <f t="shared" si="21"/>
        <v>229.99</v>
      </c>
      <c r="BL6" s="57">
        <f t="shared" si="22"/>
        <v>199.99</v>
      </c>
      <c r="BM6" s="61">
        <f t="shared" si="23"/>
        <v>0.57479999999999998</v>
      </c>
      <c r="BN6" s="61">
        <f t="shared" si="24"/>
        <v>0.52180000000000004</v>
      </c>
      <c r="BP6" s="70">
        <f t="shared" si="25"/>
        <v>2921</v>
      </c>
      <c r="BQ6" s="70">
        <f t="shared" si="26"/>
        <v>10999</v>
      </c>
    </row>
    <row r="7" spans="1:69" s="32" customFormat="1">
      <c r="A7" s="20">
        <v>5</v>
      </c>
      <c r="B7" s="21"/>
      <c r="C7" s="21"/>
      <c r="D7" s="21" t="s">
        <v>4</v>
      </c>
      <c r="E7" s="21"/>
      <c r="F7" s="21" t="s">
        <v>39</v>
      </c>
      <c r="G7" s="22" t="s">
        <v>79</v>
      </c>
      <c r="H7" s="21" t="s">
        <v>77</v>
      </c>
      <c r="I7" s="21" t="s">
        <v>68</v>
      </c>
      <c r="J7" s="20" t="s">
        <v>78</v>
      </c>
      <c r="K7" s="44" t="s">
        <v>74</v>
      </c>
      <c r="L7" s="21" t="s">
        <v>71</v>
      </c>
      <c r="M7" s="21" t="s">
        <v>73</v>
      </c>
      <c r="N7" s="44"/>
      <c r="O7" s="76" t="s">
        <v>86</v>
      </c>
      <c r="P7" s="74"/>
      <c r="Q7" s="21"/>
      <c r="R7" s="21" t="s">
        <v>5</v>
      </c>
      <c r="S7" s="23">
        <v>100</v>
      </c>
      <c r="T7" s="37">
        <v>34.01</v>
      </c>
      <c r="U7" s="73">
        <f t="shared" ref="U7:U11" si="28">IF(V7="","",W7*V7)</f>
        <v>275.48</v>
      </c>
      <c r="V7" s="56">
        <v>8.1</v>
      </c>
      <c r="W7" s="37">
        <v>34.01</v>
      </c>
      <c r="X7" s="21" t="s">
        <v>3</v>
      </c>
      <c r="Y7" s="68">
        <v>39</v>
      </c>
      <c r="Z7" s="68">
        <v>34</v>
      </c>
      <c r="AA7" s="68">
        <v>46</v>
      </c>
      <c r="AB7" s="68">
        <v>3</v>
      </c>
      <c r="AC7" s="46">
        <f t="shared" ref="AC7:AC9" si="29">IF(Y7="","",Y7*Z7*AA7/1000000)</f>
        <v>6.0999999999999999E-2</v>
      </c>
      <c r="AD7" s="69">
        <v>13</v>
      </c>
      <c r="AE7" s="69">
        <v>11</v>
      </c>
      <c r="AF7" s="69">
        <v>5</v>
      </c>
      <c r="AG7" s="24">
        <v>6.5</v>
      </c>
      <c r="AH7" s="24">
        <v>65</v>
      </c>
      <c r="AI7" s="25">
        <f t="shared" ref="AI7:AI9" si="30">IF(AB7="","",AH7/AC7*AB7)</f>
        <v>3197</v>
      </c>
      <c r="AJ7" s="26">
        <v>4050</v>
      </c>
      <c r="AK7" s="27">
        <f t="shared" si="2"/>
        <v>1.27</v>
      </c>
      <c r="AL7" s="21" t="s">
        <v>70</v>
      </c>
      <c r="AM7" s="28">
        <f t="shared" si="3"/>
        <v>0.56699999999999995</v>
      </c>
      <c r="AN7" s="27">
        <f t="shared" si="4"/>
        <v>19.28</v>
      </c>
      <c r="AO7" s="27">
        <f t="shared" si="5"/>
        <v>54.56</v>
      </c>
      <c r="AP7" s="29">
        <v>0.1</v>
      </c>
      <c r="AQ7" s="27">
        <f t="shared" si="6"/>
        <v>12.65</v>
      </c>
      <c r="AR7" s="29">
        <v>0.15</v>
      </c>
      <c r="AS7" s="27">
        <f t="shared" si="7"/>
        <v>18.97</v>
      </c>
      <c r="AT7" s="29">
        <v>0.1</v>
      </c>
      <c r="AU7" s="27">
        <f t="shared" si="8"/>
        <v>12.65</v>
      </c>
      <c r="AV7" s="31"/>
      <c r="AW7" s="29">
        <v>0</v>
      </c>
      <c r="AX7" s="27">
        <f t="shared" si="9"/>
        <v>0</v>
      </c>
      <c r="AY7" s="27">
        <f t="shared" si="10"/>
        <v>44.27</v>
      </c>
      <c r="AZ7" s="27">
        <f t="shared" ref="AZ7:AZ9" si="31">IF(ISERROR(AO7+AY7),"",AO7+AY7)</f>
        <v>98.83</v>
      </c>
      <c r="BA7" s="30">
        <f t="shared" ref="BA7:BA9" si="32">IF(ISERROR((BB7-AZ7)/BB7),"",(BB7-AZ7)/BB7)</f>
        <v>0.21870000000000001</v>
      </c>
      <c r="BB7" s="27">
        <f t="shared" si="27"/>
        <v>126.49</v>
      </c>
      <c r="BC7" s="59">
        <v>0.3</v>
      </c>
      <c r="BD7" s="27">
        <f t="shared" si="13"/>
        <v>69</v>
      </c>
      <c r="BE7" s="49">
        <v>15</v>
      </c>
      <c r="BF7" s="27">
        <f t="shared" si="14"/>
        <v>182.83</v>
      </c>
      <c r="BG7" s="61">
        <f t="shared" si="15"/>
        <v>0.2051</v>
      </c>
      <c r="BH7" s="49">
        <v>229.99</v>
      </c>
      <c r="BI7" s="3"/>
      <c r="BJ7" s="57">
        <f t="shared" si="20"/>
        <v>126.49</v>
      </c>
      <c r="BK7" s="64">
        <f t="shared" si="21"/>
        <v>259.99</v>
      </c>
      <c r="BL7" s="57">
        <f t="shared" si="22"/>
        <v>229.99</v>
      </c>
      <c r="BM7" s="61">
        <f t="shared" si="23"/>
        <v>0.56869999999999998</v>
      </c>
      <c r="BN7" s="61">
        <f t="shared" si="24"/>
        <v>0.51349999999999996</v>
      </c>
      <c r="BP7" s="70">
        <f t="shared" si="25"/>
        <v>3401</v>
      </c>
      <c r="BQ7" s="70">
        <f t="shared" si="26"/>
        <v>12649</v>
      </c>
    </row>
    <row r="8" spans="1:69" s="32" customFormat="1">
      <c r="A8" s="20">
        <v>6</v>
      </c>
      <c r="B8" s="21"/>
      <c r="C8" s="21"/>
      <c r="D8" s="21" t="s">
        <v>4</v>
      </c>
      <c r="E8" s="21"/>
      <c r="F8" s="21" t="s">
        <v>39</v>
      </c>
      <c r="G8" s="22" t="s">
        <v>79</v>
      </c>
      <c r="H8" s="21" t="s">
        <v>77</v>
      </c>
      <c r="I8" s="21" t="s">
        <v>68</v>
      </c>
      <c r="J8" s="20" t="s">
        <v>78</v>
      </c>
      <c r="K8" s="44" t="s">
        <v>74</v>
      </c>
      <c r="L8" s="21" t="s">
        <v>72</v>
      </c>
      <c r="M8" s="21" t="s">
        <v>73</v>
      </c>
      <c r="N8" s="44"/>
      <c r="O8" s="76" t="s">
        <v>87</v>
      </c>
      <c r="P8" s="74"/>
      <c r="Q8" s="21"/>
      <c r="R8" s="21" t="s">
        <v>5</v>
      </c>
      <c r="S8" s="23">
        <v>100</v>
      </c>
      <c r="T8" s="37">
        <v>34.909999999999997</v>
      </c>
      <c r="U8" s="73">
        <f t="shared" si="28"/>
        <v>282.77</v>
      </c>
      <c r="V8" s="56">
        <v>8.1</v>
      </c>
      <c r="W8" s="37">
        <v>34.909999999999997</v>
      </c>
      <c r="X8" s="21" t="s">
        <v>3</v>
      </c>
      <c r="Y8" s="68">
        <v>39</v>
      </c>
      <c r="Z8" s="68">
        <v>34</v>
      </c>
      <c r="AA8" s="68">
        <v>46</v>
      </c>
      <c r="AB8" s="68">
        <v>3</v>
      </c>
      <c r="AC8" s="46">
        <f t="shared" si="29"/>
        <v>6.0999999999999999E-2</v>
      </c>
      <c r="AD8" s="69">
        <v>13</v>
      </c>
      <c r="AE8" s="69">
        <v>11</v>
      </c>
      <c r="AF8" s="69">
        <v>5</v>
      </c>
      <c r="AG8" s="24">
        <v>6.7</v>
      </c>
      <c r="AH8" s="24">
        <v>65</v>
      </c>
      <c r="AI8" s="25">
        <f t="shared" si="30"/>
        <v>3197</v>
      </c>
      <c r="AJ8" s="26">
        <v>4050</v>
      </c>
      <c r="AK8" s="27">
        <f t="shared" si="2"/>
        <v>1.27</v>
      </c>
      <c r="AL8" s="21" t="s">
        <v>70</v>
      </c>
      <c r="AM8" s="28">
        <f t="shared" si="3"/>
        <v>0.56699999999999995</v>
      </c>
      <c r="AN8" s="27">
        <f t="shared" si="4"/>
        <v>19.79</v>
      </c>
      <c r="AO8" s="27">
        <f t="shared" si="5"/>
        <v>55.97</v>
      </c>
      <c r="AP8" s="29">
        <v>0.1</v>
      </c>
      <c r="AQ8" s="27">
        <f t="shared" si="6"/>
        <v>13.2</v>
      </c>
      <c r="AR8" s="29">
        <v>0.15</v>
      </c>
      <c r="AS8" s="27">
        <f t="shared" si="7"/>
        <v>19.8</v>
      </c>
      <c r="AT8" s="29">
        <v>0.1</v>
      </c>
      <c r="AU8" s="27">
        <f t="shared" si="8"/>
        <v>13.2</v>
      </c>
      <c r="AV8" s="31"/>
      <c r="AW8" s="29">
        <v>0</v>
      </c>
      <c r="AX8" s="27">
        <f t="shared" si="9"/>
        <v>0</v>
      </c>
      <c r="AY8" s="27">
        <f t="shared" si="10"/>
        <v>46.2</v>
      </c>
      <c r="AZ8" s="27">
        <f t="shared" si="31"/>
        <v>102.17</v>
      </c>
      <c r="BA8" s="30">
        <f t="shared" si="32"/>
        <v>0.22589999999999999</v>
      </c>
      <c r="BB8" s="27">
        <f t="shared" si="27"/>
        <v>131.99</v>
      </c>
      <c r="BC8" s="59">
        <v>0.3</v>
      </c>
      <c r="BD8" s="27">
        <f t="shared" si="13"/>
        <v>72</v>
      </c>
      <c r="BE8" s="49">
        <v>15</v>
      </c>
      <c r="BF8" s="27">
        <f t="shared" si="14"/>
        <v>189.17</v>
      </c>
      <c r="BG8" s="61">
        <f t="shared" si="15"/>
        <v>0.21179999999999999</v>
      </c>
      <c r="BH8" s="49">
        <v>239.99</v>
      </c>
      <c r="BI8" s="3"/>
      <c r="BJ8" s="57">
        <f t="shared" si="20"/>
        <v>131.99</v>
      </c>
      <c r="BK8" s="64">
        <f t="shared" si="21"/>
        <v>269.99</v>
      </c>
      <c r="BL8" s="57">
        <f t="shared" si="22"/>
        <v>239.99</v>
      </c>
      <c r="BM8" s="61">
        <f t="shared" si="23"/>
        <v>0.57599999999999996</v>
      </c>
      <c r="BN8" s="61">
        <f t="shared" si="24"/>
        <v>0.5111</v>
      </c>
      <c r="BP8" s="70">
        <f t="shared" si="25"/>
        <v>3491</v>
      </c>
      <c r="BQ8" s="70">
        <f t="shared" si="26"/>
        <v>13199</v>
      </c>
    </row>
    <row r="9" spans="1:69" s="32" customFormat="1">
      <c r="A9" s="20">
        <v>7</v>
      </c>
      <c r="B9" s="21"/>
      <c r="C9" s="21"/>
      <c r="D9" s="21" t="s">
        <v>4</v>
      </c>
      <c r="E9" s="21"/>
      <c r="F9" s="21" t="s">
        <v>39</v>
      </c>
      <c r="G9" s="22" t="s">
        <v>79</v>
      </c>
      <c r="H9" s="21" t="s">
        <v>77</v>
      </c>
      <c r="I9" s="21" t="s">
        <v>68</v>
      </c>
      <c r="J9" s="20" t="s">
        <v>78</v>
      </c>
      <c r="K9" s="44" t="s">
        <v>74</v>
      </c>
      <c r="L9" s="21" t="s">
        <v>69</v>
      </c>
      <c r="M9" s="21" t="s">
        <v>80</v>
      </c>
      <c r="N9" s="44"/>
      <c r="O9" s="76" t="s">
        <v>88</v>
      </c>
      <c r="P9" s="74"/>
      <c r="Q9" s="21"/>
      <c r="R9" s="21" t="s">
        <v>5</v>
      </c>
      <c r="S9" s="23">
        <v>100</v>
      </c>
      <c r="T9" s="37">
        <v>29.21</v>
      </c>
      <c r="U9" s="73">
        <f t="shared" si="28"/>
        <v>236.6</v>
      </c>
      <c r="V9" s="56">
        <v>8.1</v>
      </c>
      <c r="W9" s="37">
        <v>29.21</v>
      </c>
      <c r="X9" s="21" t="s">
        <v>3</v>
      </c>
      <c r="Y9" s="68">
        <v>39</v>
      </c>
      <c r="Z9" s="68">
        <v>34</v>
      </c>
      <c r="AA9" s="68">
        <v>48</v>
      </c>
      <c r="AB9" s="68">
        <v>4</v>
      </c>
      <c r="AC9" s="46">
        <f t="shared" si="29"/>
        <v>6.4000000000000001E-2</v>
      </c>
      <c r="AD9" s="69">
        <v>13</v>
      </c>
      <c r="AE9" s="69">
        <v>11</v>
      </c>
      <c r="AF9" s="69">
        <v>4</v>
      </c>
      <c r="AG9" s="24">
        <v>5.45</v>
      </c>
      <c r="AH9" s="24">
        <v>65</v>
      </c>
      <c r="AI9" s="25">
        <f t="shared" si="30"/>
        <v>4063</v>
      </c>
      <c r="AJ9" s="26">
        <v>4050</v>
      </c>
      <c r="AK9" s="27">
        <f t="shared" si="2"/>
        <v>1</v>
      </c>
      <c r="AL9" s="21" t="s">
        <v>70</v>
      </c>
      <c r="AM9" s="28">
        <f t="shared" si="3"/>
        <v>0.56699999999999995</v>
      </c>
      <c r="AN9" s="27">
        <f t="shared" si="4"/>
        <v>16.559999999999999</v>
      </c>
      <c r="AO9" s="27">
        <f t="shared" si="5"/>
        <v>46.77</v>
      </c>
      <c r="AP9" s="29">
        <v>0.1</v>
      </c>
      <c r="AQ9" s="27">
        <f t="shared" si="6"/>
        <v>11</v>
      </c>
      <c r="AR9" s="29">
        <v>0.15</v>
      </c>
      <c r="AS9" s="27">
        <f t="shared" si="7"/>
        <v>16.5</v>
      </c>
      <c r="AT9" s="29">
        <v>0.1</v>
      </c>
      <c r="AU9" s="27">
        <f t="shared" si="8"/>
        <v>11</v>
      </c>
      <c r="AV9" s="31"/>
      <c r="AW9" s="29">
        <v>0</v>
      </c>
      <c r="AX9" s="27">
        <f t="shared" si="9"/>
        <v>0</v>
      </c>
      <c r="AY9" s="27">
        <f t="shared" si="10"/>
        <v>38.5</v>
      </c>
      <c r="AZ9" s="27">
        <f t="shared" si="31"/>
        <v>85.27</v>
      </c>
      <c r="BA9" s="30">
        <f t="shared" si="32"/>
        <v>0.22470000000000001</v>
      </c>
      <c r="BB9" s="27">
        <f t="shared" si="27"/>
        <v>109.99</v>
      </c>
      <c r="BC9" s="59">
        <v>0.3</v>
      </c>
      <c r="BD9" s="27">
        <f t="shared" si="13"/>
        <v>60</v>
      </c>
      <c r="BE9" s="49">
        <v>15</v>
      </c>
      <c r="BF9" s="27">
        <f t="shared" si="14"/>
        <v>160.27000000000001</v>
      </c>
      <c r="BG9" s="61">
        <f t="shared" si="15"/>
        <v>0.1986</v>
      </c>
      <c r="BH9" s="49">
        <v>199.99</v>
      </c>
      <c r="BI9" s="3"/>
      <c r="BJ9" s="57">
        <f t="shared" si="20"/>
        <v>109.99</v>
      </c>
      <c r="BK9" s="64">
        <f t="shared" si="21"/>
        <v>229.99</v>
      </c>
      <c r="BL9" s="57">
        <f t="shared" si="22"/>
        <v>199.99</v>
      </c>
      <c r="BM9" s="61">
        <f t="shared" si="23"/>
        <v>0.57479999999999998</v>
      </c>
      <c r="BN9" s="61">
        <f t="shared" si="24"/>
        <v>0.52180000000000004</v>
      </c>
      <c r="BP9" s="70">
        <f t="shared" si="25"/>
        <v>2921</v>
      </c>
      <c r="BQ9" s="70">
        <f t="shared" si="26"/>
        <v>10999</v>
      </c>
    </row>
    <row r="10" spans="1:69" s="32" customFormat="1">
      <c r="A10" s="20">
        <v>8</v>
      </c>
      <c r="B10" s="21"/>
      <c r="C10" s="21"/>
      <c r="D10" s="21" t="s">
        <v>4</v>
      </c>
      <c r="E10" s="21"/>
      <c r="F10" s="21" t="s">
        <v>39</v>
      </c>
      <c r="G10" s="22" t="s">
        <v>79</v>
      </c>
      <c r="H10" s="21" t="s">
        <v>77</v>
      </c>
      <c r="I10" s="21" t="s">
        <v>68</v>
      </c>
      <c r="J10" s="20" t="s">
        <v>78</v>
      </c>
      <c r="K10" s="44" t="s">
        <v>74</v>
      </c>
      <c r="L10" s="21" t="s">
        <v>71</v>
      </c>
      <c r="M10" s="21" t="s">
        <v>80</v>
      </c>
      <c r="N10" s="44"/>
      <c r="O10" s="76" t="s">
        <v>89</v>
      </c>
      <c r="P10" s="74"/>
      <c r="Q10" s="21"/>
      <c r="R10" s="21" t="s">
        <v>5</v>
      </c>
      <c r="S10" s="23">
        <v>100</v>
      </c>
      <c r="T10" s="37">
        <v>34.01</v>
      </c>
      <c r="U10" s="73">
        <f t="shared" si="28"/>
        <v>275.48</v>
      </c>
      <c r="V10" s="56">
        <v>8.1</v>
      </c>
      <c r="W10" s="37">
        <v>34.01</v>
      </c>
      <c r="X10" s="21" t="s">
        <v>3</v>
      </c>
      <c r="Y10" s="68">
        <v>39</v>
      </c>
      <c r="Z10" s="68">
        <v>34</v>
      </c>
      <c r="AA10" s="68">
        <v>46</v>
      </c>
      <c r="AB10" s="68">
        <v>3</v>
      </c>
      <c r="AC10" s="46">
        <f t="shared" ref="AC10:AC12" si="33">IF(Y10="","",Y10*Z10*AA10/1000000)</f>
        <v>6.0999999999999999E-2</v>
      </c>
      <c r="AD10" s="69">
        <v>13</v>
      </c>
      <c r="AE10" s="69">
        <v>11</v>
      </c>
      <c r="AF10" s="69">
        <v>5</v>
      </c>
      <c r="AG10" s="24">
        <v>6.5</v>
      </c>
      <c r="AH10" s="24">
        <v>65</v>
      </c>
      <c r="AI10" s="25">
        <f t="shared" ref="AI10:AI12" si="34">IF(AB10="","",AH10/AC10*AB10)</f>
        <v>3197</v>
      </c>
      <c r="AJ10" s="26">
        <v>4050</v>
      </c>
      <c r="AK10" s="27">
        <f t="shared" si="2"/>
        <v>1.27</v>
      </c>
      <c r="AL10" s="21" t="s">
        <v>70</v>
      </c>
      <c r="AM10" s="28">
        <f t="shared" si="3"/>
        <v>0.56699999999999995</v>
      </c>
      <c r="AN10" s="27">
        <f t="shared" si="4"/>
        <v>19.28</v>
      </c>
      <c r="AO10" s="27">
        <f t="shared" si="5"/>
        <v>54.56</v>
      </c>
      <c r="AP10" s="29">
        <v>0.1</v>
      </c>
      <c r="AQ10" s="27">
        <f t="shared" si="6"/>
        <v>12.65</v>
      </c>
      <c r="AR10" s="29">
        <v>0.15</v>
      </c>
      <c r="AS10" s="27">
        <f t="shared" si="7"/>
        <v>18.97</v>
      </c>
      <c r="AT10" s="29">
        <v>0.1</v>
      </c>
      <c r="AU10" s="27">
        <f t="shared" si="8"/>
        <v>12.65</v>
      </c>
      <c r="AV10" s="31"/>
      <c r="AW10" s="29">
        <v>0</v>
      </c>
      <c r="AX10" s="27">
        <f t="shared" si="9"/>
        <v>0</v>
      </c>
      <c r="AY10" s="27">
        <f t="shared" si="10"/>
        <v>44.27</v>
      </c>
      <c r="AZ10" s="27">
        <f t="shared" ref="AZ10:AZ12" si="35">IF(ISERROR(AO10+AY10),"",AO10+AY10)</f>
        <v>98.83</v>
      </c>
      <c r="BA10" s="30">
        <f t="shared" ref="BA10:BA12" si="36">IF(ISERROR((BB10-AZ10)/BB10),"",(BB10-AZ10)/BB10)</f>
        <v>0.21870000000000001</v>
      </c>
      <c r="BB10" s="27">
        <f t="shared" si="27"/>
        <v>126.49</v>
      </c>
      <c r="BC10" s="59">
        <v>0.3</v>
      </c>
      <c r="BD10" s="27">
        <f t="shared" si="13"/>
        <v>69</v>
      </c>
      <c r="BE10" s="49">
        <v>15</v>
      </c>
      <c r="BF10" s="27">
        <f t="shared" si="14"/>
        <v>182.83</v>
      </c>
      <c r="BG10" s="61">
        <f t="shared" si="15"/>
        <v>0.2051</v>
      </c>
      <c r="BH10" s="49">
        <v>229.99</v>
      </c>
      <c r="BI10" s="3"/>
      <c r="BJ10" s="57">
        <f t="shared" si="20"/>
        <v>126.49</v>
      </c>
      <c r="BK10" s="64">
        <f t="shared" si="21"/>
        <v>259.99</v>
      </c>
      <c r="BL10" s="57">
        <f t="shared" si="22"/>
        <v>229.99</v>
      </c>
      <c r="BM10" s="61">
        <f t="shared" si="23"/>
        <v>0.56869999999999998</v>
      </c>
      <c r="BN10" s="61">
        <f t="shared" si="24"/>
        <v>0.51349999999999996</v>
      </c>
      <c r="BP10" s="70">
        <f t="shared" si="25"/>
        <v>3401</v>
      </c>
      <c r="BQ10" s="70">
        <f t="shared" si="26"/>
        <v>12649</v>
      </c>
    </row>
    <row r="11" spans="1:69" s="32" customFormat="1">
      <c r="A11" s="20">
        <v>9</v>
      </c>
      <c r="B11" s="21"/>
      <c r="C11" s="21"/>
      <c r="D11" s="21" t="s">
        <v>4</v>
      </c>
      <c r="E11" s="21"/>
      <c r="F11" s="21" t="s">
        <v>39</v>
      </c>
      <c r="G11" s="22" t="s">
        <v>79</v>
      </c>
      <c r="H11" s="21" t="s">
        <v>77</v>
      </c>
      <c r="I11" s="21" t="s">
        <v>68</v>
      </c>
      <c r="J11" s="20" t="s">
        <v>78</v>
      </c>
      <c r="K11" s="44" t="s">
        <v>74</v>
      </c>
      <c r="L11" s="21" t="s">
        <v>72</v>
      </c>
      <c r="M11" s="21" t="s">
        <v>80</v>
      </c>
      <c r="N11" s="44"/>
      <c r="O11" s="76" t="s">
        <v>90</v>
      </c>
      <c r="P11" s="74"/>
      <c r="Q11" s="21"/>
      <c r="R11" s="21" t="s">
        <v>5</v>
      </c>
      <c r="S11" s="23">
        <v>100</v>
      </c>
      <c r="T11" s="37">
        <v>34.909999999999997</v>
      </c>
      <c r="U11" s="73">
        <f t="shared" si="28"/>
        <v>282.77</v>
      </c>
      <c r="V11" s="56">
        <v>8.1</v>
      </c>
      <c r="W11" s="37">
        <v>34.909999999999997</v>
      </c>
      <c r="X11" s="21" t="s">
        <v>3</v>
      </c>
      <c r="Y11" s="68">
        <v>39</v>
      </c>
      <c r="Z11" s="68">
        <v>34</v>
      </c>
      <c r="AA11" s="68">
        <v>46</v>
      </c>
      <c r="AB11" s="68">
        <v>3</v>
      </c>
      <c r="AC11" s="46">
        <f t="shared" si="33"/>
        <v>6.0999999999999999E-2</v>
      </c>
      <c r="AD11" s="69">
        <v>13</v>
      </c>
      <c r="AE11" s="69">
        <v>11</v>
      </c>
      <c r="AF11" s="69">
        <v>5</v>
      </c>
      <c r="AG11" s="24">
        <v>6.7</v>
      </c>
      <c r="AH11" s="24">
        <v>65</v>
      </c>
      <c r="AI11" s="25">
        <f t="shared" si="34"/>
        <v>3197</v>
      </c>
      <c r="AJ11" s="26">
        <v>4050</v>
      </c>
      <c r="AK11" s="27">
        <f t="shared" si="2"/>
        <v>1.27</v>
      </c>
      <c r="AL11" s="21" t="s">
        <v>70</v>
      </c>
      <c r="AM11" s="28">
        <f t="shared" si="3"/>
        <v>0.56699999999999995</v>
      </c>
      <c r="AN11" s="27">
        <f t="shared" si="4"/>
        <v>19.79</v>
      </c>
      <c r="AO11" s="27">
        <f t="shared" si="5"/>
        <v>55.97</v>
      </c>
      <c r="AP11" s="29">
        <v>0.1</v>
      </c>
      <c r="AQ11" s="27">
        <f t="shared" si="6"/>
        <v>13.2</v>
      </c>
      <c r="AR11" s="29">
        <v>0.15</v>
      </c>
      <c r="AS11" s="27">
        <f t="shared" si="7"/>
        <v>19.8</v>
      </c>
      <c r="AT11" s="29">
        <v>0.1</v>
      </c>
      <c r="AU11" s="27">
        <f t="shared" si="8"/>
        <v>13.2</v>
      </c>
      <c r="AV11" s="31"/>
      <c r="AW11" s="29">
        <v>0</v>
      </c>
      <c r="AX11" s="27">
        <f t="shared" si="9"/>
        <v>0</v>
      </c>
      <c r="AY11" s="27">
        <f t="shared" si="10"/>
        <v>46.2</v>
      </c>
      <c r="AZ11" s="27">
        <f t="shared" si="35"/>
        <v>102.17</v>
      </c>
      <c r="BA11" s="30">
        <f t="shared" si="36"/>
        <v>0.22589999999999999</v>
      </c>
      <c r="BB11" s="27">
        <f t="shared" si="27"/>
        <v>131.99</v>
      </c>
      <c r="BC11" s="59">
        <v>0.3</v>
      </c>
      <c r="BD11" s="27">
        <f t="shared" si="13"/>
        <v>72</v>
      </c>
      <c r="BE11" s="49">
        <v>15</v>
      </c>
      <c r="BF11" s="27">
        <f t="shared" si="14"/>
        <v>189.17</v>
      </c>
      <c r="BG11" s="61">
        <f t="shared" si="15"/>
        <v>0.21179999999999999</v>
      </c>
      <c r="BH11" s="49">
        <v>239.99</v>
      </c>
      <c r="BI11" s="3"/>
      <c r="BJ11" s="57">
        <f t="shared" si="20"/>
        <v>131.99</v>
      </c>
      <c r="BK11" s="64">
        <f t="shared" si="21"/>
        <v>269.99</v>
      </c>
      <c r="BL11" s="57">
        <f t="shared" si="22"/>
        <v>239.99</v>
      </c>
      <c r="BM11" s="61">
        <f t="shared" si="23"/>
        <v>0.57599999999999996</v>
      </c>
      <c r="BN11" s="61">
        <f t="shared" si="24"/>
        <v>0.5111</v>
      </c>
      <c r="BP11" s="70">
        <f t="shared" si="25"/>
        <v>3491</v>
      </c>
      <c r="BQ11" s="70">
        <f t="shared" si="26"/>
        <v>13199</v>
      </c>
    </row>
    <row r="12" spans="1:69">
      <c r="A12" s="20">
        <v>10</v>
      </c>
      <c r="B12" s="42"/>
      <c r="C12" s="42"/>
      <c r="D12" s="21" t="s">
        <v>4</v>
      </c>
      <c r="E12" s="21"/>
      <c r="F12" s="21" t="s">
        <v>39</v>
      </c>
      <c r="G12" s="22" t="s">
        <v>79</v>
      </c>
      <c r="H12" s="21" t="s">
        <v>77</v>
      </c>
      <c r="I12" s="21" t="s">
        <v>68</v>
      </c>
      <c r="J12" s="20" t="s">
        <v>78</v>
      </c>
      <c r="K12" s="44" t="s">
        <v>74</v>
      </c>
      <c r="L12" s="21" t="s">
        <v>69</v>
      </c>
      <c r="M12" s="21" t="s">
        <v>81</v>
      </c>
      <c r="N12" s="44"/>
      <c r="O12" s="76" t="s">
        <v>91</v>
      </c>
      <c r="P12" s="74"/>
      <c r="Q12" s="21"/>
      <c r="R12" s="21" t="s">
        <v>5</v>
      </c>
      <c r="S12" s="23">
        <v>200</v>
      </c>
      <c r="T12" s="37">
        <v>29.21</v>
      </c>
      <c r="U12" s="73">
        <f t="shared" ref="U12:U14" si="37">IF(V12="","",W12*V12)</f>
        <v>236.6</v>
      </c>
      <c r="V12" s="56">
        <v>8.1</v>
      </c>
      <c r="W12" s="37">
        <v>29.21</v>
      </c>
      <c r="X12" s="21" t="s">
        <v>3</v>
      </c>
      <c r="Y12" s="68">
        <v>39</v>
      </c>
      <c r="Z12" s="68">
        <v>34</v>
      </c>
      <c r="AA12" s="68">
        <v>48</v>
      </c>
      <c r="AB12" s="68">
        <v>4</v>
      </c>
      <c r="AC12" s="46">
        <f t="shared" si="33"/>
        <v>6.4000000000000001E-2</v>
      </c>
      <c r="AD12" s="69">
        <v>13</v>
      </c>
      <c r="AE12" s="69">
        <v>11</v>
      </c>
      <c r="AF12" s="69">
        <v>4</v>
      </c>
      <c r="AG12" s="24">
        <v>5.45</v>
      </c>
      <c r="AH12" s="24">
        <v>65</v>
      </c>
      <c r="AI12" s="25">
        <f t="shared" si="34"/>
        <v>4063</v>
      </c>
      <c r="AJ12" s="26">
        <v>4050</v>
      </c>
      <c r="AK12" s="27">
        <f t="shared" ref="AK12:AK14" si="38">IF(ISERROR(AJ12/AI12),"",AJ12/AI12)</f>
        <v>1</v>
      </c>
      <c r="AL12" s="21" t="s">
        <v>70</v>
      </c>
      <c r="AM12" s="28">
        <f t="shared" si="3"/>
        <v>0.56699999999999995</v>
      </c>
      <c r="AN12" s="27">
        <f t="shared" ref="AN12:AN14" si="39">IF(ISERROR(W12*AM12),"",W12*AM12)</f>
        <v>16.559999999999999</v>
      </c>
      <c r="AO12" s="27">
        <f t="shared" ref="AO12:AO14" si="40">IF(ISERROR(W12+AK12+AN12),"",W12+AK12+AN12)</f>
        <v>46.77</v>
      </c>
      <c r="AP12" s="29">
        <v>0.1</v>
      </c>
      <c r="AQ12" s="27">
        <f t="shared" ref="AQ12:AQ14" si="41">IF(ISERROR(BB12*AP12),"",BB12*AP12)</f>
        <v>11</v>
      </c>
      <c r="AR12" s="29">
        <v>0.15</v>
      </c>
      <c r="AS12" s="27">
        <f t="shared" ref="AS12:AS14" si="42">IF(ISERROR(BB12*AR12),"",BB12*AR12)</f>
        <v>16.5</v>
      </c>
      <c r="AT12" s="29">
        <v>0.1</v>
      </c>
      <c r="AU12" s="27">
        <f t="shared" ref="AU12:AU14" si="43">IF(ISERROR(BB12*AT12),"",BB12*AT12)</f>
        <v>11</v>
      </c>
      <c r="AV12" s="31"/>
      <c r="AW12" s="29">
        <v>0</v>
      </c>
      <c r="AX12" s="27">
        <f t="shared" ref="AX12:AX14" si="44">IF(ISERROR(BB12*AW12),"",BB12*AW12)</f>
        <v>0</v>
      </c>
      <c r="AY12" s="27">
        <f t="shared" ref="AY12:AY14" si="45">IF(ISERROR(AQ12+AS12+AU12+AX12),"",AQ12+AS12+AU12+AX12)</f>
        <v>38.5</v>
      </c>
      <c r="AZ12" s="27">
        <f t="shared" si="35"/>
        <v>85.27</v>
      </c>
      <c r="BA12" s="30">
        <f t="shared" si="36"/>
        <v>0.22470000000000001</v>
      </c>
      <c r="BB12" s="27">
        <f t="shared" ref="BB12:BB14" si="46">IF(BH12="","",BH12*(1-45%))</f>
        <v>109.99</v>
      </c>
      <c r="BC12" s="59">
        <v>0.3</v>
      </c>
      <c r="BD12" s="27">
        <f t="shared" ref="BD12:BD14" si="47">IF(BC12="","",BH12*BC12)</f>
        <v>60</v>
      </c>
      <c r="BE12" s="49">
        <v>15</v>
      </c>
      <c r="BF12" s="27">
        <f t="shared" ref="BF12:BF14" si="48">IF(ISERROR(AZ12+BD12+BE12),"",AZ12+BD12+BE12)</f>
        <v>160.27000000000001</v>
      </c>
      <c r="BG12" s="61">
        <f t="shared" ref="BG12:BG14" si="49">IF(BH12="","",(BH12-BF12)/BH12)</f>
        <v>0.1986</v>
      </c>
      <c r="BH12" s="49">
        <v>199.99</v>
      </c>
      <c r="BJ12" s="57">
        <f t="shared" si="20"/>
        <v>109.99</v>
      </c>
      <c r="BK12" s="64">
        <f t="shared" si="21"/>
        <v>229.99</v>
      </c>
      <c r="BL12" s="57">
        <f t="shared" si="22"/>
        <v>199.99</v>
      </c>
      <c r="BM12" s="61">
        <f t="shared" si="23"/>
        <v>0.57479999999999998</v>
      </c>
      <c r="BN12" s="61">
        <f t="shared" si="24"/>
        <v>0.52180000000000004</v>
      </c>
      <c r="BP12" s="70">
        <f t="shared" si="25"/>
        <v>5842</v>
      </c>
      <c r="BQ12" s="70">
        <f t="shared" si="26"/>
        <v>21998</v>
      </c>
    </row>
    <row r="13" spans="1:69">
      <c r="A13" s="20">
        <v>11</v>
      </c>
      <c r="B13" s="42"/>
      <c r="C13" s="42"/>
      <c r="D13" s="21" t="s">
        <v>4</v>
      </c>
      <c r="E13" s="21"/>
      <c r="F13" s="21" t="s">
        <v>39</v>
      </c>
      <c r="G13" s="22" t="s">
        <v>79</v>
      </c>
      <c r="H13" s="21" t="s">
        <v>77</v>
      </c>
      <c r="I13" s="21" t="s">
        <v>68</v>
      </c>
      <c r="J13" s="20" t="s">
        <v>78</v>
      </c>
      <c r="K13" s="44" t="s">
        <v>74</v>
      </c>
      <c r="L13" s="21" t="s">
        <v>71</v>
      </c>
      <c r="M13" s="21" t="s">
        <v>81</v>
      </c>
      <c r="N13" s="44"/>
      <c r="O13" s="76" t="s">
        <v>92</v>
      </c>
      <c r="P13" s="74"/>
      <c r="Q13" s="21"/>
      <c r="R13" s="21" t="s">
        <v>5</v>
      </c>
      <c r="S13" s="23">
        <v>200</v>
      </c>
      <c r="T13" s="37">
        <v>34.01</v>
      </c>
      <c r="U13" s="73">
        <f t="shared" si="37"/>
        <v>275.48</v>
      </c>
      <c r="V13" s="56">
        <v>8.1</v>
      </c>
      <c r="W13" s="37">
        <v>34.01</v>
      </c>
      <c r="X13" s="21" t="s">
        <v>3</v>
      </c>
      <c r="Y13" s="68">
        <v>39</v>
      </c>
      <c r="Z13" s="68">
        <v>34</v>
      </c>
      <c r="AA13" s="68">
        <v>46</v>
      </c>
      <c r="AB13" s="68">
        <v>3</v>
      </c>
      <c r="AC13" s="46">
        <f t="shared" ref="AC13:AC14" si="50">IF(Y13="","",Y13*Z13*AA13/1000000)</f>
        <v>6.0999999999999999E-2</v>
      </c>
      <c r="AD13" s="69">
        <v>13</v>
      </c>
      <c r="AE13" s="69">
        <v>11</v>
      </c>
      <c r="AF13" s="69">
        <v>5</v>
      </c>
      <c r="AG13" s="24">
        <v>6.5</v>
      </c>
      <c r="AH13" s="24">
        <v>65</v>
      </c>
      <c r="AI13" s="25">
        <f t="shared" ref="AI13:AI14" si="51">IF(AB13="","",AH13/AC13*AB13)</f>
        <v>3197</v>
      </c>
      <c r="AJ13" s="26">
        <v>4050</v>
      </c>
      <c r="AK13" s="27">
        <f t="shared" si="38"/>
        <v>1.27</v>
      </c>
      <c r="AL13" s="21" t="s">
        <v>70</v>
      </c>
      <c r="AM13" s="28">
        <f t="shared" si="3"/>
        <v>0.56699999999999995</v>
      </c>
      <c r="AN13" s="27">
        <f t="shared" si="39"/>
        <v>19.28</v>
      </c>
      <c r="AO13" s="27">
        <f t="shared" si="40"/>
        <v>54.56</v>
      </c>
      <c r="AP13" s="29">
        <v>0.1</v>
      </c>
      <c r="AQ13" s="27">
        <f t="shared" si="41"/>
        <v>12.65</v>
      </c>
      <c r="AR13" s="29">
        <v>0.15</v>
      </c>
      <c r="AS13" s="27">
        <f t="shared" si="42"/>
        <v>18.97</v>
      </c>
      <c r="AT13" s="29">
        <v>0.1</v>
      </c>
      <c r="AU13" s="27">
        <f t="shared" si="43"/>
        <v>12.65</v>
      </c>
      <c r="AV13" s="31"/>
      <c r="AW13" s="29">
        <v>0</v>
      </c>
      <c r="AX13" s="27">
        <f t="shared" si="44"/>
        <v>0</v>
      </c>
      <c r="AY13" s="27">
        <f t="shared" si="45"/>
        <v>44.27</v>
      </c>
      <c r="AZ13" s="27">
        <f t="shared" ref="AZ13:AZ14" si="52">IF(ISERROR(AO13+AY13),"",AO13+AY13)</f>
        <v>98.83</v>
      </c>
      <c r="BA13" s="30">
        <f t="shared" ref="BA13:BA14" si="53">IF(ISERROR((BB13-AZ13)/BB13),"",(BB13-AZ13)/BB13)</f>
        <v>0.21870000000000001</v>
      </c>
      <c r="BB13" s="27">
        <f t="shared" si="46"/>
        <v>126.49</v>
      </c>
      <c r="BC13" s="59">
        <v>0.3</v>
      </c>
      <c r="BD13" s="27">
        <f t="shared" si="47"/>
        <v>69</v>
      </c>
      <c r="BE13" s="49">
        <v>15</v>
      </c>
      <c r="BF13" s="27">
        <f t="shared" si="48"/>
        <v>182.83</v>
      </c>
      <c r="BG13" s="61">
        <f t="shared" si="49"/>
        <v>0.2051</v>
      </c>
      <c r="BH13" s="49">
        <v>229.99</v>
      </c>
      <c r="BJ13" s="57">
        <f t="shared" si="20"/>
        <v>126.49</v>
      </c>
      <c r="BK13" s="64">
        <f t="shared" si="21"/>
        <v>259.99</v>
      </c>
      <c r="BL13" s="57">
        <f t="shared" si="22"/>
        <v>229.99</v>
      </c>
      <c r="BM13" s="61">
        <f t="shared" si="23"/>
        <v>0.56869999999999998</v>
      </c>
      <c r="BN13" s="61">
        <f t="shared" si="24"/>
        <v>0.51349999999999996</v>
      </c>
      <c r="BP13" s="70">
        <f t="shared" si="25"/>
        <v>6802</v>
      </c>
      <c r="BQ13" s="70">
        <f t="shared" si="26"/>
        <v>25298</v>
      </c>
    </row>
    <row r="14" spans="1:69">
      <c r="A14" s="20">
        <v>12</v>
      </c>
      <c r="B14" s="42"/>
      <c r="C14" s="42"/>
      <c r="D14" s="21" t="s">
        <v>4</v>
      </c>
      <c r="E14" s="21"/>
      <c r="F14" s="21" t="s">
        <v>39</v>
      </c>
      <c r="G14" s="22" t="s">
        <v>79</v>
      </c>
      <c r="H14" s="21" t="s">
        <v>77</v>
      </c>
      <c r="I14" s="21" t="s">
        <v>68</v>
      </c>
      <c r="J14" s="20" t="s">
        <v>78</v>
      </c>
      <c r="K14" s="44" t="s">
        <v>74</v>
      </c>
      <c r="L14" s="21" t="s">
        <v>72</v>
      </c>
      <c r="M14" s="21" t="s">
        <v>81</v>
      </c>
      <c r="N14" s="44"/>
      <c r="O14" s="76" t="s">
        <v>93</v>
      </c>
      <c r="P14" s="74"/>
      <c r="Q14" s="21"/>
      <c r="R14" s="21" t="s">
        <v>5</v>
      </c>
      <c r="S14" s="23">
        <v>200</v>
      </c>
      <c r="T14" s="37">
        <v>34.909999999999997</v>
      </c>
      <c r="U14" s="73">
        <f t="shared" si="37"/>
        <v>282.77</v>
      </c>
      <c r="V14" s="56">
        <v>8.1</v>
      </c>
      <c r="W14" s="37">
        <v>34.909999999999997</v>
      </c>
      <c r="X14" s="21" t="s">
        <v>3</v>
      </c>
      <c r="Y14" s="68">
        <v>39</v>
      </c>
      <c r="Z14" s="68">
        <v>34</v>
      </c>
      <c r="AA14" s="68">
        <v>46</v>
      </c>
      <c r="AB14" s="68">
        <v>3</v>
      </c>
      <c r="AC14" s="46">
        <f t="shared" si="50"/>
        <v>6.0999999999999999E-2</v>
      </c>
      <c r="AD14" s="69">
        <v>13</v>
      </c>
      <c r="AE14" s="69">
        <v>11</v>
      </c>
      <c r="AF14" s="69">
        <v>5</v>
      </c>
      <c r="AG14" s="24">
        <v>6.7</v>
      </c>
      <c r="AH14" s="24">
        <v>65</v>
      </c>
      <c r="AI14" s="25">
        <f t="shared" si="51"/>
        <v>3197</v>
      </c>
      <c r="AJ14" s="26">
        <v>4050</v>
      </c>
      <c r="AK14" s="27">
        <f t="shared" si="38"/>
        <v>1.27</v>
      </c>
      <c r="AL14" s="21" t="s">
        <v>70</v>
      </c>
      <c r="AM14" s="28">
        <f t="shared" si="3"/>
        <v>0.56699999999999995</v>
      </c>
      <c r="AN14" s="27">
        <f t="shared" si="39"/>
        <v>19.79</v>
      </c>
      <c r="AO14" s="27">
        <f t="shared" si="40"/>
        <v>55.97</v>
      </c>
      <c r="AP14" s="29">
        <v>0.1</v>
      </c>
      <c r="AQ14" s="27">
        <f t="shared" si="41"/>
        <v>13.2</v>
      </c>
      <c r="AR14" s="29">
        <v>0.15</v>
      </c>
      <c r="AS14" s="27">
        <f t="shared" si="42"/>
        <v>19.8</v>
      </c>
      <c r="AT14" s="29">
        <v>0.1</v>
      </c>
      <c r="AU14" s="27">
        <f t="shared" si="43"/>
        <v>13.2</v>
      </c>
      <c r="AV14" s="31"/>
      <c r="AW14" s="29">
        <v>0</v>
      </c>
      <c r="AX14" s="27">
        <f t="shared" si="44"/>
        <v>0</v>
      </c>
      <c r="AY14" s="27">
        <f t="shared" si="45"/>
        <v>46.2</v>
      </c>
      <c r="AZ14" s="27">
        <f t="shared" si="52"/>
        <v>102.17</v>
      </c>
      <c r="BA14" s="30">
        <f t="shared" si="53"/>
        <v>0.22589999999999999</v>
      </c>
      <c r="BB14" s="27">
        <f t="shared" si="46"/>
        <v>131.99</v>
      </c>
      <c r="BC14" s="59">
        <v>0.3</v>
      </c>
      <c r="BD14" s="27">
        <f t="shared" si="47"/>
        <v>72</v>
      </c>
      <c r="BE14" s="49">
        <v>15</v>
      </c>
      <c r="BF14" s="27">
        <f t="shared" si="48"/>
        <v>189.17</v>
      </c>
      <c r="BG14" s="61">
        <f t="shared" si="49"/>
        <v>0.21179999999999999</v>
      </c>
      <c r="BH14" s="49">
        <v>239.99</v>
      </c>
      <c r="BJ14" s="57">
        <f t="shared" si="20"/>
        <v>131.99</v>
      </c>
      <c r="BK14" s="64">
        <f t="shared" si="21"/>
        <v>269.99</v>
      </c>
      <c r="BL14" s="57">
        <f t="shared" si="22"/>
        <v>239.99</v>
      </c>
      <c r="BM14" s="61">
        <f t="shared" si="23"/>
        <v>0.57599999999999996</v>
      </c>
      <c r="BN14" s="61">
        <f t="shared" si="24"/>
        <v>0.5111</v>
      </c>
      <c r="BP14" s="70">
        <f t="shared" si="25"/>
        <v>6982</v>
      </c>
      <c r="BQ14" s="70">
        <f t="shared" si="26"/>
        <v>26398</v>
      </c>
    </row>
  </sheetData>
  <sheetProtection insertRows="0" deleteRows="0" sort="0"/>
  <protectedRanges>
    <protectedRange sqref="D15:E97 C15:C96 P3:R14 T15:AY96 C3:J14 L3:N14 F15:R96 BG3:BG14 BI12:BI14 AK3:AK14 AC3:AC14 AH3:AI14 AN3:BE14 V3:V14 X3:X14 A3:B97" name="Range1"/>
    <protectedRange sqref="AG3:AG14" name="Range1_2"/>
    <protectedRange sqref="AJ3:AJ14" name="Range1_3"/>
    <protectedRange sqref="AL3:AM14" name="Range1_4"/>
    <protectedRange sqref="S3:S14" name="Range1_6"/>
    <protectedRange sqref="K3:K14" name="Range1_1"/>
    <protectedRange sqref="U3:U14" name="Range1_5"/>
  </protectedRanges>
  <phoneticPr fontId="11"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#REF!</xm:f>
          </x14:formula1>
          <xm:sqref>D3:D14</xm:sqref>
        </x14:dataValidation>
        <x14:dataValidation type="list" allowBlank="1" showInputMessage="1" showErrorMessage="1" xr:uid="{967DBF80-5923-4653-BF59-28D4E6B58AF8}">
          <x14:formula1>
            <xm:f>#REF!</xm:f>
          </x14:formula1>
          <xm:sqref>E3:E14</xm:sqref>
        </x14:dataValidation>
        <x14:dataValidation type="list" allowBlank="1" showInputMessage="1" showErrorMessage="1" xr:uid="{16507902-C22B-43C3-B29F-ACFC0EA193EE}">
          <x14:formula1>
            <xm:f>#REF!</xm:f>
          </x14:formula1>
          <xm:sqref>R3:R14</xm:sqref>
        </x14:dataValidation>
        <x14:dataValidation type="list" allowBlank="1" showInputMessage="1" showErrorMessage="1" xr:uid="{12EC859C-B984-4A37-9A10-C65138758A82}">
          <x14:formula1>
            <xm:f>#REF!</xm:f>
          </x14:formula1>
          <xm:sqref>X3:X14</xm:sqref>
        </x14:dataValidation>
        <x14:dataValidation type="list" allowBlank="1" showInputMessage="1" showErrorMessage="1" xr:uid="{D6755A9F-267F-4202-9F10-5D682F6D57D3}">
          <x14:formula1>
            <xm:f>#REF!</xm:f>
          </x14:formula1>
          <xm:sqref>F3:F14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2025-11-14T04:00:49Z</dcterms:modified>
</cp:coreProperties>
</file>