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20pt Tari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'[3]x-Lists'!$I$2:$I$6</definedName>
    <definedName name="CATEGORY">[4]Sheet1!$DW$2:$DW$3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'[5]317-TOP'!#REF!</definedName>
    <definedName name="CONS">#REF!</definedName>
    <definedName name="_xlnm.Database">'[3]x-Lists'!$A$2:$A$9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[4]Sheet1!$EC$2:$EC$3</definedName>
    <definedName name="FREIGHT">'[3]x-Lists'!$J$2:$J$4</definedName>
    <definedName name="Gold1">#REF!</definedName>
    <definedName name="h">#REF!</definedName>
    <definedName name="HBC">'[6]Spec Sheet'!#REF!</definedName>
    <definedName name="help">#REF!</definedName>
    <definedName name="here">#REF!</definedName>
    <definedName name="Home_Décor">#REF!</definedName>
    <definedName name="Home_Décor.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ghting_or_Candleholders">#REF!</definedName>
    <definedName name="lnk">[9]Sheet1!$A$2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[10]Sheet1!$A$1:$C$65536</definedName>
    <definedName name="one">#REF!</definedName>
    <definedName name="Outdoor">#REF!</definedName>
    <definedName name="PACK">[4]Sheet1!$EE$2:$EE$3</definedName>
    <definedName name="PACKBYSTORE">'[3]x-Lists'!$C$2:$C$3</definedName>
    <definedName name="PAYMENT_TERMS">'[3]x-Lists'!$AF$2:$AF$58</definedName>
    <definedName name="Pet_Care">#REF!</definedName>
    <definedName name="Pillow_Shams">#REF!</definedName>
    <definedName name="Pillowcases">#REF!</definedName>
    <definedName name="PL">'[11]UNIQUE ATTR 2'!#REF!</definedName>
    <definedName name="PO_BUY_TYPE">'[3]x-Lists'!$X$2:$X$6</definedName>
    <definedName name="PORT_IFF">[12]a!$A$10:$B$35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'[11]UNIQUE ATTR 2'!#REF!</definedName>
    <definedName name="Quilts">#REF!</definedName>
    <definedName name="RN">'[2]RN_Item Disposition'!$A$12:$A$81</definedName>
    <definedName name="ROPETRUCK">'[3]x-Lists'!$E$2</definedName>
    <definedName name="ROW">'[2]PT TABLE'!$A$1</definedName>
    <definedName name="sbm">#REF!</definedName>
    <definedName name="SCORECARD">'[3]x-Lists'!$F$2:$F$5</definedName>
    <definedName name="SCXL_DOW">'[3]x-Lists'!$AH$2</definedName>
    <definedName name="SEASON">'[3]x-Lists'!$M$2:$M$8</definedName>
    <definedName name="Seasonal">#REF!</definedName>
    <definedName name="Sheets_Full_Queen_King">#REF!</definedName>
    <definedName name="Sheets_Twin">#REF!</definedName>
    <definedName name="SHIP_WIN_LEN">'[3]x-Lists'!$AI$2</definedName>
    <definedName name="SHIPTO">'[3]x-Lists'!$B$2:$B$3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'[3]x-Lists'!$S$2:$S$25</definedName>
    <definedName name="SUB">#REF!</definedName>
    <definedName name="subcat">#REF!</definedName>
    <definedName name="suzi">[13]Sheet3!$A:$IV</definedName>
    <definedName name="suzie">#REF!</definedName>
    <definedName name="t">#REF!</definedName>
    <definedName name="TERM_SET">'[3]x-Lists'!$Q$2:$Q$4</definedName>
    <definedName name="three">[13]Sheet3!$A:$IV</definedName>
    <definedName name="TICKET_QTY">'[3]x-Lists'!$AG$2:$AG$5</definedName>
    <definedName name="TICKETTYPE">'[3]x-Lists'!$O$2:$O$32</definedName>
    <definedName name="TOTAL">#REF!</definedName>
    <definedName name="totals">#REF!</definedName>
    <definedName name="Towels_Bath_Sheets">#REF!</definedName>
    <definedName name="toys">#REF!</definedName>
    <definedName name="two">[13]Sheet2!$A:$IV</definedName>
    <definedName name="UNIT">[4]Sheet1!$EF$2:$EF$3</definedName>
    <definedName name="upc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ESNO">'[3]x-Lists'!$D$2:$D$3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7" i="1" l="1"/>
  <c r="BB7" i="1"/>
  <c r="BA7" i="1"/>
  <c r="AX7" i="1"/>
  <c r="AR7" i="1"/>
  <c r="AO7" i="1"/>
  <c r="AM7" i="1"/>
  <c r="AI7" i="1"/>
  <c r="AJ7" i="1" s="1"/>
  <c r="AC7" i="1"/>
  <c r="AE7" i="1" s="1"/>
  <c r="AG7" i="1" s="1"/>
  <c r="BC6" i="1"/>
  <c r="BB6" i="1"/>
  <c r="BA6" i="1"/>
  <c r="AX6" i="1"/>
  <c r="AR6" i="1"/>
  <c r="AO6" i="1"/>
  <c r="AM6" i="1"/>
  <c r="AI6" i="1"/>
  <c r="AJ6" i="1" s="1"/>
  <c r="AC6" i="1"/>
  <c r="AE6" i="1" s="1"/>
  <c r="AG6" i="1" s="1"/>
  <c r="BC5" i="1"/>
  <c r="BB5" i="1"/>
  <c r="BA5" i="1"/>
  <c r="AX5" i="1"/>
  <c r="AR5" i="1"/>
  <c r="AO5" i="1"/>
  <c r="AM5" i="1"/>
  <c r="AJ5" i="1"/>
  <c r="AI5" i="1"/>
  <c r="AC5" i="1"/>
  <c r="AE5" i="1" s="1"/>
  <c r="AG5" i="1" s="1"/>
  <c r="AK5" i="1" s="1"/>
  <c r="BC4" i="1"/>
  <c r="BB4" i="1"/>
  <c r="BA4" i="1"/>
  <c r="AX4" i="1"/>
  <c r="AR4" i="1"/>
  <c r="AO4" i="1"/>
  <c r="AM4" i="1"/>
  <c r="AI4" i="1"/>
  <c r="AJ4" i="1" s="1"/>
  <c r="AC4" i="1"/>
  <c r="AE4" i="1" s="1"/>
  <c r="AG4" i="1" s="1"/>
  <c r="BC3" i="1"/>
  <c r="BB3" i="1"/>
  <c r="BA3" i="1"/>
  <c r="AX3" i="1"/>
  <c r="AR3" i="1"/>
  <c r="AO3" i="1"/>
  <c r="AM3" i="1"/>
  <c r="AI3" i="1"/>
  <c r="AJ3" i="1" s="1"/>
  <c r="AC3" i="1"/>
  <c r="AE3" i="1" s="1"/>
  <c r="AG3" i="1" s="1"/>
  <c r="BC2" i="1"/>
  <c r="BB2" i="1"/>
  <c r="BA2" i="1"/>
  <c r="AX2" i="1"/>
  <c r="AR2" i="1"/>
  <c r="AO2" i="1"/>
  <c r="AM2" i="1"/>
  <c r="AI2" i="1"/>
  <c r="AJ2" i="1" s="1"/>
  <c r="AC2" i="1"/>
  <c r="AE2" i="1" s="1"/>
  <c r="AG2" i="1" s="1"/>
  <c r="AK3" i="1" l="1"/>
  <c r="AS4" i="1"/>
  <c r="AS5" i="1"/>
  <c r="AT5" i="1" s="1"/>
  <c r="AS6" i="1"/>
  <c r="AT6" i="1" s="1"/>
  <c r="AS7" i="1"/>
  <c r="AS2" i="1"/>
  <c r="AS3" i="1"/>
  <c r="AT3" i="1" s="1"/>
  <c r="AK4" i="1"/>
  <c r="AT4" i="1" s="1"/>
  <c r="AU4" i="1" s="1"/>
  <c r="AK6" i="1"/>
  <c r="AK2" i="1"/>
  <c r="AT2" i="1" s="1"/>
  <c r="AK7" i="1"/>
  <c r="AZ3" i="1" l="1"/>
  <c r="AU3" i="1"/>
  <c r="AU5" i="1"/>
  <c r="AZ5" i="1"/>
  <c r="AZ4" i="1"/>
  <c r="AT7" i="1"/>
  <c r="AZ7" i="1" s="1"/>
  <c r="AZ6" i="1"/>
  <c r="AU6" i="1"/>
  <c r="AZ2" i="1"/>
  <c r="AU2" i="1"/>
  <c r="AU7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<sst xmlns="http://schemas.openxmlformats.org/spreadsheetml/2006/main" count="157" uniqueCount="101">
  <si>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</si>
  <si>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</si>
  <si>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</si>
  <si>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</si>
  <si>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</si>
  <si>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</si>
  <si>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</si>
  <si>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</si>
  <si>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</si>
  <si>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</si>
  <si>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</si>
  <si>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</si>
  <si>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</si>
  <si>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</si>
  <si>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</si>
  <si>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</si>
  <si>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</si>
  <si>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</si>
  <si>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</si>
  <si>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</si>
  <si>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</si>
  <si>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</si>
  <si>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</si>
  <si>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</si>
  <si>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</si>
  <si>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</si>
  <si>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</si>
  <si>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</si>
  <si>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</si>
  <si>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</si>
  <si>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</si>
  <si>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</si>
  <si>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</si>
  <si>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</si>
  <si>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</si>
  <si>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</si>
  <si>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</si>
  <si>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</si>
  <si>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</si>
  <si>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</si>
  <si>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</si>
  <si>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</si>
  <si>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</si>
  <si>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</si>
  <si>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</si>
  <si>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</si>
  <si>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</si>
  <si>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(20% Tariff)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</si>
  <si>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</si>
  <si>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</si>
  <si>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</si>
  <si>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</si>
  <si>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</si>
  <si>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</si>
  <si>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</si>
  <si>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</si>
  <si>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</si>
  <si>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</si>
  <si>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</si>
  <si>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</si>
  <si>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</si>
  <si>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Shower Curtain</t>
  </si>
  <si>
    <t>Fiona</t>
  </si>
  <si>
    <t>100% Polyester 14PC PLYSLUB</t>
    <phoneticPr fontId="3" type="noConversion"/>
  </si>
  <si>
    <t>Shower Curtain - 14pc</t>
  </si>
  <si>
    <t>SC: 100% polyester/110gsm poly slub, printed:
Liner: 90% PE, 10% EVA, 6 gauge peva;
12pcs roller ball hooks</t>
    <phoneticPr fontId="3" type="noConversion"/>
  </si>
  <si>
    <t>100% Polyester</t>
    <phoneticPr fontId="3" type="noConversion"/>
  </si>
  <si>
    <t>72x72"</t>
  </si>
  <si>
    <t>Sky Blue</t>
  </si>
  <si>
    <t>RS70-8681</t>
    <phoneticPr fontId="3" type="noConversion"/>
  </si>
  <si>
    <t>Piece</t>
  </si>
  <si>
    <t>Normal</t>
  </si>
  <si>
    <t>6303.12.0090</t>
    <phoneticPr fontId="14" type="noConversion"/>
  </si>
  <si>
    <t>Ningbo,China</t>
  </si>
  <si>
    <t>China</t>
  </si>
  <si>
    <t>绍兴均瑞</t>
  </si>
  <si>
    <t>Ditsy Tulips</t>
  </si>
  <si>
    <t>100% Polyester 14PC PLYSLUB</t>
    <phoneticPr fontId="3" type="noConversion"/>
  </si>
  <si>
    <t>SC: 100% polyester/110gsm poly slub, printed:
Liner: 90% PE, 10% EVA, 6 gauge peva;
12pcs roller ball hooks</t>
    <phoneticPr fontId="3" type="noConversion"/>
  </si>
  <si>
    <t>100% Polyester</t>
  </si>
  <si>
    <t>Pink Polka Dot</t>
  </si>
  <si>
    <t>RS70-8682</t>
  </si>
  <si>
    <t>Monarca</t>
  </si>
  <si>
    <t>SC: 100% polyester/110gsm poly slub, printed:
Liner: 90% PE, 10% EVA, 6 gauge peva;
12pcs roller ball hooks</t>
    <phoneticPr fontId="3" type="noConversion"/>
  </si>
  <si>
    <t>Pink</t>
  </si>
  <si>
    <t>RS70-8683</t>
  </si>
  <si>
    <t>6303.12.0090</t>
    <phoneticPr fontId="14" type="noConversion"/>
  </si>
  <si>
    <t>Cherry Toss</t>
  </si>
  <si>
    <t>100% Polyester 14PC PLYSLUB</t>
    <phoneticPr fontId="3" type="noConversion"/>
  </si>
  <si>
    <t>Pink Stripe</t>
  </si>
  <si>
    <t>RS70-8684</t>
  </si>
  <si>
    <t>6303.12.0090</t>
    <phoneticPr fontId="14" type="noConversion"/>
  </si>
  <si>
    <t>Boulangerie</t>
  </si>
  <si>
    <t>100% Polyester 14PC PLYSLUB</t>
    <phoneticPr fontId="3" type="noConversion"/>
  </si>
  <si>
    <t>RS70-8685</t>
  </si>
  <si>
    <t xml:space="preserve">Martha Stewart Everyday </t>
    <phoneticPr fontId="3" type="noConversion"/>
  </si>
  <si>
    <t xml:space="preserve">Martha Stewart Everyday </t>
  </si>
  <si>
    <t>Kristen</t>
  </si>
  <si>
    <t>Light Blue</t>
  </si>
  <si>
    <t>MTE70-0496</t>
  </si>
  <si>
    <t>6303.12.0090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</si>
</sst>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0" formatCode="\$#,##0.00;\-\$#,##0.00"/>
    <numFmt numFmtId="181" formatCode="#,##0.00_ "/>
    <numFmt numFmtId="182" formatCode="0.0%"/>
    <numFmt numFmtId="183" formatCode="_(* #,##0.00_);_(* \(#,##0.00\);_(* &quot;-&quot;??_);_(@_)"/>
  </numFmts>
  <fonts count="18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i/>
      <sz val="10"/>
      <color theme="1"/>
      <name val="Aptos"/>
      <family val="2"/>
    </font>
    <font>
      <sz val="10"/>
      <color rgb="FFFF0000"/>
      <name val="Arial"/>
      <family val="2"/>
    </font>
    <font>
      <sz val="10"/>
      <color rgb="FFFF0000"/>
      <name val="Aptos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176" fontId="0" fillId="0" borderId="0"/>
    <xf numFmtId="176" fontId="2" fillId="0" borderId="0"/>
    <xf numFmtId="176" fontId="6" fillId="0" borderId="0"/>
    <xf numFmtId="176" fontId="10" fillId="0" borderId="0"/>
    <xf numFmtId="176" fontId="12" fillId="0" borderId="0">
      <alignment vertical="center"/>
    </xf>
    <xf numFmtId="176" fontId="1" fillId="0" borderId="0">
      <alignment vertical="center"/>
    </xf>
    <xf numFmtId="176" fontId="6" fillId="0" borderId="0"/>
    <xf numFmtId="9" fontId="2" fillId="0" borderId="0" applyFont="0" applyFill="0" applyBorder="0" applyAlignment="0" applyProtection="0"/>
    <xf numFmtId="183" fontId="10" fillId="0" borderId="0" applyFont="0" applyFill="0" applyBorder="0" applyAlignment="0" applyProtection="0"/>
  </cellStyleXfs>
  <cellXfs count="70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2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176" fontId="4" fillId="0" borderId="1" xfId="0" applyFont="1" applyBorder="1" applyAlignment="1">
      <alignment horizontal="center" wrapText="1"/>
    </xf>
    <xf numFmtId="176" fontId="4" fillId="3" borderId="1" xfId="0" applyFont="1" applyFill="1" applyBorder="1" applyAlignment="1">
      <alignment horizontal="center" wrapText="1"/>
    </xf>
    <xf numFmtId="176" fontId="5" fillId="3" borderId="1" xfId="0" applyFont="1" applyFill="1" applyBorder="1" applyAlignment="1">
      <alignment horizontal="center" wrapText="1"/>
    </xf>
    <xf numFmtId="176" fontId="5" fillId="4" borderId="1" xfId="0" applyFont="1" applyFill="1" applyBorder="1" applyAlignment="1">
      <alignment horizontal="center" wrapText="1"/>
    </xf>
    <xf numFmtId="176" fontId="4" fillId="4" borderId="1" xfId="0" applyFont="1" applyFill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7" fontId="4" fillId="5" borderId="1" xfId="0" applyNumberFormat="1" applyFont="1" applyFill="1" applyBorder="1" applyAlignment="1">
      <alignment horizontal="center" wrapText="1"/>
    </xf>
    <xf numFmtId="176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9" fillId="4" borderId="1" xfId="0" applyNumberFormat="1" applyFont="1" applyFill="1" applyBorder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8" fillId="0" borderId="1" xfId="2" applyNumberFormat="1" applyFont="1" applyBorder="1" applyAlignment="1">
      <alignment wrapText="1"/>
    </xf>
    <xf numFmtId="177" fontId="7" fillId="2" borderId="1" xfId="2" applyNumberFormat="1" applyFont="1" applyFill="1" applyBorder="1" applyAlignment="1">
      <alignment wrapText="1"/>
    </xf>
    <xf numFmtId="10" fontId="7" fillId="2" borderId="1" xfId="2" applyNumberFormat="1" applyFont="1" applyFill="1" applyBorder="1" applyAlignment="1">
      <alignment wrapText="1"/>
    </xf>
    <xf numFmtId="177" fontId="8" fillId="4" borderId="1" xfId="2" applyNumberFormat="1" applyFont="1" applyFill="1" applyBorder="1" applyAlignment="1">
      <alignment wrapText="1"/>
    </xf>
    <xf numFmtId="177" fontId="4" fillId="2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76" fontId="4" fillId="0" borderId="1" xfId="0" applyFont="1" applyBorder="1" applyAlignment="1">
      <alignment wrapText="1"/>
    </xf>
    <xf numFmtId="176" fontId="4" fillId="0" borderId="0" xfId="0" applyFont="1" applyAlignment="1">
      <alignment wrapText="1"/>
    </xf>
    <xf numFmtId="0" fontId="6" fillId="0" borderId="1" xfId="0" applyNumberFormat="1" applyFont="1" applyBorder="1" applyAlignment="1">
      <alignment horizontal="left" vertical="center"/>
    </xf>
    <xf numFmtId="176" fontId="6" fillId="0" borderId="1" xfId="0" applyFont="1" applyBorder="1" applyAlignment="1">
      <alignment horizontal="left" vertical="center"/>
    </xf>
    <xf numFmtId="176" fontId="6" fillId="4" borderId="1" xfId="0" applyFont="1" applyFill="1" applyBorder="1" applyAlignment="1">
      <alignment horizontal="left" vertical="center"/>
    </xf>
    <xf numFmtId="176" fontId="6" fillId="0" borderId="1" xfId="0" applyFont="1" applyBorder="1" applyAlignment="1">
      <alignment horizontal="left" vertical="center" wrapText="1"/>
    </xf>
    <xf numFmtId="176" fontId="11" fillId="0" borderId="1" xfId="3" applyFont="1" applyBorder="1" applyAlignment="1">
      <alignment horizontal="left" vertical="center" wrapText="1"/>
    </xf>
    <xf numFmtId="176" fontId="6" fillId="0" borderId="1" xfId="4" applyFont="1" applyBorder="1" applyAlignment="1">
      <alignment horizontal="left" vertical="center" wrapText="1"/>
    </xf>
    <xf numFmtId="176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176" fontId="13" fillId="0" borderId="1" xfId="0" applyFont="1" applyBorder="1" applyAlignment="1">
      <alignment horizontal="left" vertical="center" wrapText="1"/>
    </xf>
    <xf numFmtId="176" fontId="6" fillId="4" borderId="1" xfId="0" quotePrefix="1" applyFont="1" applyFill="1" applyBorder="1" applyAlignment="1">
      <alignment horizontal="left" vertical="center" wrapText="1"/>
    </xf>
    <xf numFmtId="176" fontId="0" fillId="4" borderId="1" xfId="0" applyFill="1" applyBorder="1" applyAlignment="1">
      <alignment wrapText="1"/>
    </xf>
    <xf numFmtId="180" fontId="6" fillId="4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179" fontId="6" fillId="6" borderId="1" xfId="0" applyNumberFormat="1" applyFont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7" fontId="6" fillId="6" borderId="1" xfId="0" applyNumberFormat="1" applyFont="1" applyFill="1" applyBorder="1" applyAlignment="1">
      <alignment horizontal="left" vertical="center"/>
    </xf>
    <xf numFmtId="181" fontId="6" fillId="7" borderId="1" xfId="6" applyNumberFormat="1" applyFill="1" applyBorder="1" applyAlignment="1">
      <alignment horizontal="left" vertical="center" wrapText="1"/>
    </xf>
    <xf numFmtId="182" fontId="15" fillId="4" borderId="1" xfId="0" applyNumberFormat="1" applyFont="1" applyFill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10" fontId="6" fillId="6" borderId="1" xfId="7" applyNumberFormat="1" applyFont="1" applyFill="1" applyBorder="1" applyAlignment="1">
      <alignment horizontal="left" vertical="center"/>
    </xf>
    <xf numFmtId="26" fontId="8" fillId="4" borderId="1" xfId="0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1" fontId="16" fillId="0" borderId="1" xfId="8" applyNumberFormat="1" applyFont="1" applyFill="1" applyBorder="1" applyAlignment="1">
      <alignment horizontal="left" vertical="center"/>
    </xf>
    <xf numFmtId="2" fontId="6" fillId="6" borderId="1" xfId="0" applyNumberFormat="1" applyFont="1" applyFill="1" applyBorder="1" applyAlignment="1">
      <alignment horizontal="left" vertical="center"/>
    </xf>
    <xf numFmtId="176" fontId="6" fillId="0" borderId="0" xfId="0" applyFont="1" applyAlignment="1">
      <alignment horizontal="left" vertical="center"/>
    </xf>
    <xf numFmtId="1" fontId="11" fillId="0" borderId="1" xfId="3" applyNumberFormat="1" applyFont="1" applyBorder="1" applyAlignment="1">
      <alignment horizontal="left" vertical="center" wrapText="1"/>
    </xf>
    <xf numFmtId="176" fontId="15" fillId="4" borderId="1" xfId="0" applyFont="1" applyFill="1" applyBorder="1" applyAlignment="1">
      <alignment horizontal="left" vertical="center"/>
    </xf>
    <xf numFmtId="176" fontId="6" fillId="4" borderId="1" xfId="0" applyFont="1" applyFill="1" applyBorder="1" applyAlignment="1">
      <alignment vertical="center"/>
    </xf>
    <xf numFmtId="26" fontId="17" fillId="4" borderId="1" xfId="0" applyNumberFormat="1" applyFont="1" applyFill="1" applyBorder="1" applyAlignment="1">
      <alignment horizontal="left" vertical="center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9">
    <cellStyle name="Comma 3" xfId="8"/>
    <cellStyle name="Normal 2" xfId="1"/>
    <cellStyle name="Normal 2 18 2" xfId="2"/>
    <cellStyle name="Normal 3" xfId="3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737</xdr:colOff>
      <xdr:row>7</xdr:row>
      <xdr:rowOff>95250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xmlns="" id="{EE33D79E-C420-41E8-A5D7-5DCEF9DD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8225" y="8839200"/>
          <a:ext cx="737" cy="9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</xdr:row>
      <xdr:rowOff>315017</xdr:rowOff>
    </xdr:from>
    <xdr:to>
      <xdr:col>1</xdr:col>
      <xdr:colOff>1471642</xdr:colOff>
      <xdr:row>1</xdr:row>
      <xdr:rowOff>944562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CCF41E5A-1B85-635A-E8F4-B4D68E3E4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1" y="1553267"/>
          <a:ext cx="1328766" cy="62954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2</xdr:row>
      <xdr:rowOff>292024</xdr:rowOff>
    </xdr:from>
    <xdr:to>
      <xdr:col>1</xdr:col>
      <xdr:colOff>1425140</xdr:colOff>
      <xdr:row>2</xdr:row>
      <xdr:rowOff>912814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xmlns="" id="{2452A4D5-255F-3AA2-19E4-6651B1E62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338" y="2797099"/>
          <a:ext cx="1306077" cy="62079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</xdr:row>
      <xdr:rowOff>214312</xdr:rowOff>
    </xdr:from>
    <xdr:to>
      <xdr:col>1</xdr:col>
      <xdr:colOff>1500188</xdr:colOff>
      <xdr:row>3</xdr:row>
      <xdr:rowOff>925992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xmlns="" id="{BD99AA42-4748-E679-7A4D-8C30D3A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775" y="3986212"/>
          <a:ext cx="1436688" cy="711680"/>
        </a:xfrm>
        <a:prstGeom prst="rect">
          <a:avLst/>
        </a:prstGeom>
      </xdr:spPr>
    </xdr:pic>
    <xdr:clientData/>
  </xdr:twoCellAnchor>
  <xdr:twoCellAnchor editAs="oneCell">
    <xdr:from>
      <xdr:col>1</xdr:col>
      <xdr:colOff>79376</xdr:colOff>
      <xdr:row>4</xdr:row>
      <xdr:rowOff>206375</xdr:rowOff>
    </xdr:from>
    <xdr:to>
      <xdr:col>2</xdr:col>
      <xdr:colOff>7641</xdr:colOff>
      <xdr:row>4</xdr:row>
      <xdr:rowOff>976312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xmlns="" id="{74BA9379-04E4-3051-25E1-3EF8D577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5651" y="5245100"/>
          <a:ext cx="1480840" cy="76993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5</xdr:row>
      <xdr:rowOff>198438</xdr:rowOff>
    </xdr:from>
    <xdr:to>
      <xdr:col>1</xdr:col>
      <xdr:colOff>1522365</xdr:colOff>
      <xdr:row>5</xdr:row>
      <xdr:rowOff>920750</xdr:rowOff>
    </xdr:to>
    <xdr:pic>
      <xdr:nvPicPr>
        <xdr:cNvPr id="7" name="Picture 18">
          <a:extLst>
            <a:ext uri="{FF2B5EF4-FFF2-40B4-BE49-F238E27FC236}">
              <a16:creationId xmlns:a16="http://schemas.microsoft.com/office/drawing/2014/main" xmlns="" id="{6CF26719-962F-A8E9-6F66-12254A5BB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7712" y="6503988"/>
          <a:ext cx="1450928" cy="72231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</xdr:row>
      <xdr:rowOff>214314</xdr:rowOff>
    </xdr:from>
    <xdr:to>
      <xdr:col>1</xdr:col>
      <xdr:colOff>1400148</xdr:colOff>
      <xdr:row>6</xdr:row>
      <xdr:rowOff>881064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xmlns="" id="{7DD820B1-7BC5-6D3A-79A3-1475B6EA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3900" y="7786689"/>
          <a:ext cx="135252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May%20'2026%20POE%20SC%20Commitment%20Sheet%20-%20202511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"/>
      <sheetName val="Item -20pt Tariff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7"/>
  <sheetViews>
    <sheetView tabSelected="1" zoomScale="80" zoomScaleNormal="80" workbookViewId="0">
      <selection activeCell="C4" sqref="C4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26.7109375" style="2" customWidth="1"/>
    <col min="6" max="6" width="1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66" customWidth="1"/>
    <col min="22" max="22" width="8.7109375" style="66" customWidth="1"/>
    <col min="23" max="23" width="8.5703125" style="66" customWidth="1"/>
    <col min="24" max="24" width="8.140625" style="66" customWidth="1"/>
    <col min="25" max="25" width="8.7109375" style="66" customWidth="1"/>
    <col min="26" max="26" width="7.140625" style="66" customWidth="1"/>
    <col min="27" max="27" width="9" style="67" customWidth="1"/>
    <col min="28" max="28" width="6.28515625" style="68" customWidth="1"/>
    <col min="29" max="29" width="10" style="69" customWidth="1"/>
    <col min="30" max="30" width="10" style="67" customWidth="1"/>
    <col min="31" max="31" width="9.85546875" style="68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8" width="12.140625" style="5" customWidth="1"/>
    <col min="49" max="49" width="9.140625" style="2" customWidth="1"/>
    <col min="50" max="50" width="9.140625" style="2"/>
    <col min="51" max="51" width="14" style="2" customWidth="1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61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4" t="s">
        <v>37</v>
      </c>
      <c r="AM1" s="21" t="s">
        <v>38</v>
      </c>
      <c r="AN1" s="24" t="s">
        <v>39</v>
      </c>
      <c r="AO1" s="21" t="s">
        <v>40</v>
      </c>
      <c r="AP1" s="25" t="s">
        <v>41</v>
      </c>
      <c r="AQ1" s="24" t="s">
        <v>42</v>
      </c>
      <c r="AR1" s="21" t="s">
        <v>43</v>
      </c>
      <c r="AS1" s="21" t="s">
        <v>44</v>
      </c>
      <c r="AT1" s="26" t="s">
        <v>45</v>
      </c>
      <c r="AU1" s="27" t="s">
        <v>46</v>
      </c>
      <c r="AV1" s="28" t="s">
        <v>47</v>
      </c>
      <c r="AW1" s="29" t="s">
        <v>48</v>
      </c>
      <c r="AX1" s="27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30" t="s">
        <v>54</v>
      </c>
      <c r="BD1" s="31" t="s">
        <v>55</v>
      </c>
      <c r="BE1" s="31" t="s">
        <v>56</v>
      </c>
      <c r="BF1" s="32" t="s">
        <v>57</v>
      </c>
      <c r="BG1" s="32" t="s">
        <v>58</v>
      </c>
      <c r="BH1" s="32" t="s">
        <v>59</v>
      </c>
    </row>
    <row r="2" spans="1:61" customFormat="1" ht="99.95" customHeight="1">
      <c r="A2" s="33">
        <v>1</v>
      </c>
      <c r="B2" s="34"/>
      <c r="C2" s="34"/>
      <c r="D2" s="35" t="s">
        <v>60</v>
      </c>
      <c r="E2" s="34"/>
      <c r="F2" s="36" t="s">
        <v>61</v>
      </c>
      <c r="G2" s="37" t="s">
        <v>62</v>
      </c>
      <c r="H2" s="37" t="s">
        <v>63</v>
      </c>
      <c r="I2" s="36" t="s">
        <v>64</v>
      </c>
      <c r="J2" s="38" t="s">
        <v>65</v>
      </c>
      <c r="K2" s="39" t="s">
        <v>66</v>
      </c>
      <c r="L2" s="40" t="s">
        <v>67</v>
      </c>
      <c r="M2" s="41" t="s">
        <v>68</v>
      </c>
      <c r="N2" s="34"/>
      <c r="O2" s="42" t="s">
        <v>69</v>
      </c>
      <c r="P2" s="43"/>
      <c r="Q2" s="34" t="s">
        <v>70</v>
      </c>
      <c r="R2" s="44">
        <v>3.15</v>
      </c>
      <c r="S2" s="34" t="s">
        <v>71</v>
      </c>
      <c r="T2" s="34"/>
      <c r="U2" s="45">
        <v>37</v>
      </c>
      <c r="V2" s="45">
        <v>31</v>
      </c>
      <c r="W2" s="45">
        <v>40</v>
      </c>
      <c r="X2" s="45">
        <v>37</v>
      </c>
      <c r="Y2" s="45">
        <v>31</v>
      </c>
      <c r="Z2" s="45">
        <v>40</v>
      </c>
      <c r="AA2" s="46">
        <v>8</v>
      </c>
      <c r="AB2" s="47">
        <v>12</v>
      </c>
      <c r="AC2" s="48">
        <f>IF(X2="","",X2*Y2*Z2/1000000)</f>
        <v>4.5879999999999997E-2</v>
      </c>
      <c r="AD2" s="46">
        <v>53</v>
      </c>
      <c r="AE2" s="49">
        <f>IF(AB2="","",AD2/AC2*AB2)</f>
        <v>13862.249346120316</v>
      </c>
      <c r="AF2" s="50">
        <v>2250</v>
      </c>
      <c r="AG2" s="51">
        <f>IF(ISERROR(AF2/AE2),"",AF2/AE2)</f>
        <v>0.16231132075471696</v>
      </c>
      <c r="AH2" s="52" t="s">
        <v>72</v>
      </c>
      <c r="AI2" s="53">
        <f>18.8%+20%</f>
        <v>0.38800000000000001</v>
      </c>
      <c r="AJ2" s="51">
        <f t="shared" ref="AJ2:AJ7" si="0">IF(ISERROR(R2*AI2),"",R2*AI2)</f>
        <v>1.2222</v>
      </c>
      <c r="AK2" s="51">
        <f t="shared" ref="AK2:AK7" si="1">IF(ISERROR(R2+AG2+AJ2),"",R2+AG2+AJ2)</f>
        <v>4.5345113207547172</v>
      </c>
      <c r="AL2" s="54">
        <v>0</v>
      </c>
      <c r="AM2" s="51">
        <f t="shared" ref="AM2:AM7" si="2">IF(ISERROR(AV2*AL2),"",AV2*AL2)</f>
        <v>0</v>
      </c>
      <c r="AN2" s="54">
        <v>0</v>
      </c>
      <c r="AO2" s="51">
        <f t="shared" ref="AO2:AO7" si="3">IF(ISERROR(AV2*AN2),"",AV2*AN2)</f>
        <v>0</v>
      </c>
      <c r="AP2" s="55">
        <v>0</v>
      </c>
      <c r="AQ2" s="54">
        <v>0</v>
      </c>
      <c r="AR2" s="51">
        <f t="shared" ref="AR2:AR7" si="4">IF(ISERROR(AV2*AQ2),"",AV2*AQ2)</f>
        <v>0</v>
      </c>
      <c r="AS2" s="51">
        <f t="shared" ref="AS2:AS7" si="5">IF(ISERROR(AM2+AO2+AR2),"",AM2+AO2+AR2)</f>
        <v>0</v>
      </c>
      <c r="AT2" s="51">
        <f t="shared" ref="AT2:AT7" si="6">IF(ISERROR(AK2+AS2),"",AK2+AS2)</f>
        <v>4.5345113207547172</v>
      </c>
      <c r="AU2" s="56">
        <f t="shared" ref="AU2:AU7" si="7">IF(ISERROR((AV2-AT2)/AV2),"",(AV2-AT2)/AV2)</f>
        <v>0.19743162464518285</v>
      </c>
      <c r="AV2" s="57">
        <v>5.65</v>
      </c>
      <c r="AW2" s="58">
        <v>12.99</v>
      </c>
      <c r="AX2" s="56">
        <f t="shared" ref="AX2:AX7" si="8">IF(ISERROR((AW2-AV2)/AW2),"",(AW2-AV2)/AW2)</f>
        <v>0.56505003849114699</v>
      </c>
      <c r="AY2" s="59">
        <v>1008</v>
      </c>
      <c r="AZ2" s="51">
        <f t="shared" ref="AZ2:AZ7" si="9">IF(ISERROR(AT2*AY2),"",AT2*AY2)</f>
        <v>4570.7874113207545</v>
      </c>
      <c r="BA2" s="51">
        <f t="shared" ref="BA2:BA7" si="10">IF(ISERROR(AV2*AY2),"",AV2*AY2)</f>
        <v>5695.2000000000007</v>
      </c>
      <c r="BB2" s="51">
        <f>IF(ISERROR(AW2*AY2),"",AW2*AY2)</f>
        <v>13093.92</v>
      </c>
      <c r="BC2" s="60">
        <f t="shared" ref="BC2:BC7" si="11">IF(U2="","",U2*V2*W2/1000000/AB2*AY2)</f>
        <v>3.8539199999999996</v>
      </c>
      <c r="BD2" s="34"/>
      <c r="BE2" s="34"/>
      <c r="BF2" s="61" t="s">
        <v>73</v>
      </c>
      <c r="BG2" s="61" t="s">
        <v>74</v>
      </c>
      <c r="BH2" s="61" t="s">
        <v>75</v>
      </c>
      <c r="BI2" s="61"/>
    </row>
    <row r="3" spans="1:61" customFormat="1" ht="99.95" customHeight="1">
      <c r="A3" s="33">
        <v>3</v>
      </c>
      <c r="B3" s="34"/>
      <c r="C3" s="34"/>
      <c r="D3" s="35" t="s">
        <v>60</v>
      </c>
      <c r="E3" s="34"/>
      <c r="F3" s="36" t="s">
        <v>61</v>
      </c>
      <c r="G3" s="37" t="s">
        <v>76</v>
      </c>
      <c r="H3" s="37" t="s">
        <v>77</v>
      </c>
      <c r="I3" s="36" t="s">
        <v>64</v>
      </c>
      <c r="J3" s="38" t="s">
        <v>78</v>
      </c>
      <c r="K3" s="39" t="s">
        <v>79</v>
      </c>
      <c r="L3" s="40" t="s">
        <v>67</v>
      </c>
      <c r="M3" s="36" t="s">
        <v>80</v>
      </c>
      <c r="N3" s="34"/>
      <c r="O3" s="42" t="s">
        <v>81</v>
      </c>
      <c r="P3" s="43"/>
      <c r="Q3" s="34" t="s">
        <v>70</v>
      </c>
      <c r="R3" s="44">
        <v>3.15</v>
      </c>
      <c r="S3" s="34" t="s">
        <v>71</v>
      </c>
      <c r="T3" s="34"/>
      <c r="U3" s="45">
        <v>37</v>
      </c>
      <c r="V3" s="45">
        <v>31</v>
      </c>
      <c r="W3" s="45">
        <v>40</v>
      </c>
      <c r="X3" s="45">
        <v>37</v>
      </c>
      <c r="Y3" s="45">
        <v>31</v>
      </c>
      <c r="Z3" s="45">
        <v>40</v>
      </c>
      <c r="AA3" s="46">
        <v>8</v>
      </c>
      <c r="AB3" s="47">
        <v>12</v>
      </c>
      <c r="AC3" s="48">
        <f t="shared" ref="AC3:AC7" si="12">IF(X3="","",X3*Y3*Z3/1000000)</f>
        <v>4.5879999999999997E-2</v>
      </c>
      <c r="AD3" s="46">
        <v>53</v>
      </c>
      <c r="AE3" s="49">
        <f t="shared" ref="AE3:AE7" si="13">IF(AB3="","",AD3/AC3*AB3)</f>
        <v>13862.249346120316</v>
      </c>
      <c r="AF3" s="50">
        <v>2250</v>
      </c>
      <c r="AG3" s="51">
        <f t="shared" ref="AG3:AG7" si="14">IF(ISERROR(AF3/AE3),"",AF3/AE3)</f>
        <v>0.16231132075471696</v>
      </c>
      <c r="AH3" s="52" t="s">
        <v>72</v>
      </c>
      <c r="AI3" s="53">
        <f t="shared" ref="AI3:AI7" si="15">18.8%+20%</f>
        <v>0.38800000000000001</v>
      </c>
      <c r="AJ3" s="51">
        <f t="shared" si="0"/>
        <v>1.2222</v>
      </c>
      <c r="AK3" s="51">
        <f t="shared" si="1"/>
        <v>4.5345113207547172</v>
      </c>
      <c r="AL3" s="54">
        <v>0</v>
      </c>
      <c r="AM3" s="51">
        <f t="shared" si="2"/>
        <v>0</v>
      </c>
      <c r="AN3" s="54">
        <v>0</v>
      </c>
      <c r="AO3" s="51">
        <f t="shared" si="3"/>
        <v>0</v>
      </c>
      <c r="AP3" s="55">
        <v>0</v>
      </c>
      <c r="AQ3" s="54">
        <v>0</v>
      </c>
      <c r="AR3" s="51">
        <f t="shared" si="4"/>
        <v>0</v>
      </c>
      <c r="AS3" s="51">
        <f t="shared" si="5"/>
        <v>0</v>
      </c>
      <c r="AT3" s="51">
        <f t="shared" si="6"/>
        <v>4.5345113207547172</v>
      </c>
      <c r="AU3" s="56">
        <f t="shared" si="7"/>
        <v>0.19743162464518285</v>
      </c>
      <c r="AV3" s="57">
        <v>5.65</v>
      </c>
      <c r="AW3" s="58">
        <v>12.99</v>
      </c>
      <c r="AX3" s="56">
        <f t="shared" si="8"/>
        <v>0.56505003849114699</v>
      </c>
      <c r="AY3" s="59">
        <v>1008</v>
      </c>
      <c r="AZ3" s="51">
        <f t="shared" si="9"/>
        <v>4570.7874113207545</v>
      </c>
      <c r="BA3" s="51">
        <f t="shared" si="10"/>
        <v>5695.2000000000007</v>
      </c>
      <c r="BB3" s="51">
        <f t="shared" ref="BB3:BB7" si="16">IF(ISERROR(AW3*AY3),"",AW3*AY3)</f>
        <v>13093.92</v>
      </c>
      <c r="BC3" s="60">
        <f t="shared" si="11"/>
        <v>3.8539199999999996</v>
      </c>
      <c r="BD3" s="34"/>
      <c r="BE3" s="34"/>
      <c r="BF3" s="61" t="s">
        <v>73</v>
      </c>
      <c r="BG3" s="61" t="s">
        <v>74</v>
      </c>
      <c r="BH3" s="61" t="s">
        <v>75</v>
      </c>
      <c r="BI3" s="61"/>
    </row>
    <row r="4" spans="1:61" customFormat="1" ht="99.95" customHeight="1">
      <c r="A4" s="33">
        <v>4</v>
      </c>
      <c r="B4" s="34"/>
      <c r="C4" s="34"/>
      <c r="D4" s="35" t="s">
        <v>60</v>
      </c>
      <c r="E4" s="34"/>
      <c r="F4" s="36" t="s">
        <v>61</v>
      </c>
      <c r="G4" s="37" t="s">
        <v>82</v>
      </c>
      <c r="H4" s="37" t="s">
        <v>63</v>
      </c>
      <c r="I4" s="36" t="s">
        <v>64</v>
      </c>
      <c r="J4" s="38" t="s">
        <v>83</v>
      </c>
      <c r="K4" s="39" t="s">
        <v>79</v>
      </c>
      <c r="L4" s="40" t="s">
        <v>67</v>
      </c>
      <c r="M4" s="36" t="s">
        <v>84</v>
      </c>
      <c r="N4" s="34"/>
      <c r="O4" s="42" t="s">
        <v>85</v>
      </c>
      <c r="P4" s="43"/>
      <c r="Q4" s="34" t="s">
        <v>70</v>
      </c>
      <c r="R4" s="44">
        <v>3.15</v>
      </c>
      <c r="S4" s="34" t="s">
        <v>71</v>
      </c>
      <c r="T4" s="34"/>
      <c r="U4" s="45">
        <v>37</v>
      </c>
      <c r="V4" s="45">
        <v>31</v>
      </c>
      <c r="W4" s="45">
        <v>40</v>
      </c>
      <c r="X4" s="45">
        <v>37</v>
      </c>
      <c r="Y4" s="45">
        <v>31</v>
      </c>
      <c r="Z4" s="45">
        <v>40</v>
      </c>
      <c r="AA4" s="46">
        <v>8</v>
      </c>
      <c r="AB4" s="47">
        <v>12</v>
      </c>
      <c r="AC4" s="48">
        <f t="shared" si="12"/>
        <v>4.5879999999999997E-2</v>
      </c>
      <c r="AD4" s="46">
        <v>53</v>
      </c>
      <c r="AE4" s="49">
        <f t="shared" si="13"/>
        <v>13862.249346120316</v>
      </c>
      <c r="AF4" s="50">
        <v>2250</v>
      </c>
      <c r="AG4" s="51">
        <f t="shared" si="14"/>
        <v>0.16231132075471696</v>
      </c>
      <c r="AH4" s="52" t="s">
        <v>86</v>
      </c>
      <c r="AI4" s="53">
        <f t="shared" si="15"/>
        <v>0.38800000000000001</v>
      </c>
      <c r="AJ4" s="51">
        <f t="shared" si="0"/>
        <v>1.2222</v>
      </c>
      <c r="AK4" s="51">
        <f t="shared" si="1"/>
        <v>4.5345113207547172</v>
      </c>
      <c r="AL4" s="54">
        <v>0</v>
      </c>
      <c r="AM4" s="51">
        <f t="shared" si="2"/>
        <v>0</v>
      </c>
      <c r="AN4" s="54">
        <v>0</v>
      </c>
      <c r="AO4" s="51">
        <f t="shared" si="3"/>
        <v>0</v>
      </c>
      <c r="AP4" s="55">
        <v>0</v>
      </c>
      <c r="AQ4" s="54">
        <v>0</v>
      </c>
      <c r="AR4" s="51">
        <f t="shared" si="4"/>
        <v>0</v>
      </c>
      <c r="AS4" s="51">
        <f t="shared" si="5"/>
        <v>0</v>
      </c>
      <c r="AT4" s="51">
        <f t="shared" si="6"/>
        <v>4.5345113207547172</v>
      </c>
      <c r="AU4" s="56">
        <f t="shared" si="7"/>
        <v>0.19743162464518285</v>
      </c>
      <c r="AV4" s="57">
        <v>5.65</v>
      </c>
      <c r="AW4" s="58">
        <v>12.99</v>
      </c>
      <c r="AX4" s="56">
        <f t="shared" si="8"/>
        <v>0.56505003849114699</v>
      </c>
      <c r="AY4" s="59">
        <v>1008</v>
      </c>
      <c r="AZ4" s="51">
        <f t="shared" si="9"/>
        <v>4570.7874113207545</v>
      </c>
      <c r="BA4" s="51">
        <f t="shared" si="10"/>
        <v>5695.2000000000007</v>
      </c>
      <c r="BB4" s="51">
        <f t="shared" si="16"/>
        <v>13093.92</v>
      </c>
      <c r="BC4" s="60">
        <f t="shared" si="11"/>
        <v>3.8539199999999996</v>
      </c>
      <c r="BD4" s="34"/>
      <c r="BE4" s="34"/>
      <c r="BF4" s="61" t="s">
        <v>73</v>
      </c>
      <c r="BG4" s="61" t="s">
        <v>74</v>
      </c>
      <c r="BH4" s="61" t="s">
        <v>75</v>
      </c>
      <c r="BI4" s="61"/>
    </row>
    <row r="5" spans="1:61" customFormat="1" ht="99.95" customHeight="1">
      <c r="A5" s="33">
        <v>5</v>
      </c>
      <c r="B5" s="34"/>
      <c r="C5" s="34"/>
      <c r="D5" s="35" t="s">
        <v>60</v>
      </c>
      <c r="E5" s="34"/>
      <c r="F5" s="36" t="s">
        <v>61</v>
      </c>
      <c r="G5" s="62" t="s">
        <v>87</v>
      </c>
      <c r="H5" s="37" t="s">
        <v>88</v>
      </c>
      <c r="I5" s="36" t="s">
        <v>64</v>
      </c>
      <c r="J5" s="38" t="s">
        <v>83</v>
      </c>
      <c r="K5" s="39" t="s">
        <v>79</v>
      </c>
      <c r="L5" s="40" t="s">
        <v>67</v>
      </c>
      <c r="M5" s="36" t="s">
        <v>89</v>
      </c>
      <c r="N5" s="34"/>
      <c r="O5" s="42" t="s">
        <v>90</v>
      </c>
      <c r="P5" s="43"/>
      <c r="Q5" s="34" t="s">
        <v>70</v>
      </c>
      <c r="R5" s="44">
        <v>3.15</v>
      </c>
      <c r="S5" s="34" t="s">
        <v>71</v>
      </c>
      <c r="T5" s="34"/>
      <c r="U5" s="45">
        <v>37</v>
      </c>
      <c r="V5" s="45">
        <v>31</v>
      </c>
      <c r="W5" s="45">
        <v>40</v>
      </c>
      <c r="X5" s="45">
        <v>37</v>
      </c>
      <c r="Y5" s="45">
        <v>31</v>
      </c>
      <c r="Z5" s="45">
        <v>40</v>
      </c>
      <c r="AA5" s="46">
        <v>8</v>
      </c>
      <c r="AB5" s="47">
        <v>12</v>
      </c>
      <c r="AC5" s="48">
        <f t="shared" si="12"/>
        <v>4.5879999999999997E-2</v>
      </c>
      <c r="AD5" s="46">
        <v>53</v>
      </c>
      <c r="AE5" s="49">
        <f t="shared" si="13"/>
        <v>13862.249346120316</v>
      </c>
      <c r="AF5" s="50">
        <v>2250</v>
      </c>
      <c r="AG5" s="51">
        <f t="shared" si="14"/>
        <v>0.16231132075471696</v>
      </c>
      <c r="AH5" s="52" t="s">
        <v>91</v>
      </c>
      <c r="AI5" s="53">
        <f t="shared" si="15"/>
        <v>0.38800000000000001</v>
      </c>
      <c r="AJ5" s="51">
        <f t="shared" si="0"/>
        <v>1.2222</v>
      </c>
      <c r="AK5" s="51">
        <f t="shared" si="1"/>
        <v>4.5345113207547172</v>
      </c>
      <c r="AL5" s="54">
        <v>0</v>
      </c>
      <c r="AM5" s="51">
        <f t="shared" si="2"/>
        <v>0</v>
      </c>
      <c r="AN5" s="54">
        <v>0</v>
      </c>
      <c r="AO5" s="51">
        <f t="shared" si="3"/>
        <v>0</v>
      </c>
      <c r="AP5" s="55">
        <v>0</v>
      </c>
      <c r="AQ5" s="54">
        <v>0</v>
      </c>
      <c r="AR5" s="51">
        <f t="shared" si="4"/>
        <v>0</v>
      </c>
      <c r="AS5" s="51">
        <f t="shared" si="5"/>
        <v>0</v>
      </c>
      <c r="AT5" s="51">
        <f t="shared" si="6"/>
        <v>4.5345113207547172</v>
      </c>
      <c r="AU5" s="56">
        <f t="shared" si="7"/>
        <v>0.19743162464518285</v>
      </c>
      <c r="AV5" s="57">
        <v>5.65</v>
      </c>
      <c r="AW5" s="58">
        <v>12.99</v>
      </c>
      <c r="AX5" s="56">
        <f t="shared" si="8"/>
        <v>0.56505003849114699</v>
      </c>
      <c r="AY5" s="59">
        <v>1008</v>
      </c>
      <c r="AZ5" s="51">
        <f t="shared" si="9"/>
        <v>4570.7874113207545</v>
      </c>
      <c r="BA5" s="51">
        <f t="shared" si="10"/>
        <v>5695.2000000000007</v>
      </c>
      <c r="BB5" s="51">
        <f t="shared" si="16"/>
        <v>13093.92</v>
      </c>
      <c r="BC5" s="60">
        <f t="shared" si="11"/>
        <v>3.8539199999999996</v>
      </c>
      <c r="BD5" s="34"/>
      <c r="BE5" s="34"/>
      <c r="BF5" s="61" t="s">
        <v>73</v>
      </c>
      <c r="BG5" s="61" t="s">
        <v>74</v>
      </c>
      <c r="BH5" s="61" t="s">
        <v>75</v>
      </c>
      <c r="BI5" s="61"/>
    </row>
    <row r="6" spans="1:61" customFormat="1" ht="99.95" customHeight="1">
      <c r="A6" s="33">
        <v>6</v>
      </c>
      <c r="B6" s="34"/>
      <c r="C6" s="34"/>
      <c r="D6" s="35" t="s">
        <v>60</v>
      </c>
      <c r="E6" s="34"/>
      <c r="F6" s="36" t="s">
        <v>61</v>
      </c>
      <c r="G6" s="62" t="s">
        <v>92</v>
      </c>
      <c r="H6" s="37" t="s">
        <v>93</v>
      </c>
      <c r="I6" s="36" t="s">
        <v>64</v>
      </c>
      <c r="J6" s="38" t="s">
        <v>83</v>
      </c>
      <c r="K6" s="39" t="s">
        <v>79</v>
      </c>
      <c r="L6" s="40" t="s">
        <v>67</v>
      </c>
      <c r="M6" s="36" t="s">
        <v>84</v>
      </c>
      <c r="N6" s="34"/>
      <c r="O6" s="42" t="s">
        <v>94</v>
      </c>
      <c r="P6" s="43"/>
      <c r="Q6" s="34" t="s">
        <v>70</v>
      </c>
      <c r="R6" s="44">
        <v>3.15</v>
      </c>
      <c r="S6" s="34" t="s">
        <v>71</v>
      </c>
      <c r="T6" s="34"/>
      <c r="U6" s="45">
        <v>37</v>
      </c>
      <c r="V6" s="45">
        <v>31</v>
      </c>
      <c r="W6" s="45">
        <v>40</v>
      </c>
      <c r="X6" s="45">
        <v>37</v>
      </c>
      <c r="Y6" s="45">
        <v>31</v>
      </c>
      <c r="Z6" s="45">
        <v>40</v>
      </c>
      <c r="AA6" s="46">
        <v>8</v>
      </c>
      <c r="AB6" s="47">
        <v>12</v>
      </c>
      <c r="AC6" s="48">
        <f t="shared" si="12"/>
        <v>4.5879999999999997E-2</v>
      </c>
      <c r="AD6" s="46">
        <v>53</v>
      </c>
      <c r="AE6" s="49">
        <f t="shared" si="13"/>
        <v>13862.249346120316</v>
      </c>
      <c r="AF6" s="50">
        <v>2250</v>
      </c>
      <c r="AG6" s="51">
        <f t="shared" si="14"/>
        <v>0.16231132075471696</v>
      </c>
      <c r="AH6" s="52" t="s">
        <v>72</v>
      </c>
      <c r="AI6" s="53">
        <f t="shared" si="15"/>
        <v>0.38800000000000001</v>
      </c>
      <c r="AJ6" s="51">
        <f t="shared" si="0"/>
        <v>1.2222</v>
      </c>
      <c r="AK6" s="51">
        <f t="shared" si="1"/>
        <v>4.5345113207547172</v>
      </c>
      <c r="AL6" s="54">
        <v>0</v>
      </c>
      <c r="AM6" s="51">
        <f t="shared" si="2"/>
        <v>0</v>
      </c>
      <c r="AN6" s="54">
        <v>0</v>
      </c>
      <c r="AO6" s="51">
        <f t="shared" si="3"/>
        <v>0</v>
      </c>
      <c r="AP6" s="55">
        <v>0</v>
      </c>
      <c r="AQ6" s="54">
        <v>0</v>
      </c>
      <c r="AR6" s="51">
        <f t="shared" si="4"/>
        <v>0</v>
      </c>
      <c r="AS6" s="51">
        <f t="shared" si="5"/>
        <v>0</v>
      </c>
      <c r="AT6" s="51">
        <f t="shared" si="6"/>
        <v>4.5345113207547172</v>
      </c>
      <c r="AU6" s="56">
        <f t="shared" si="7"/>
        <v>0.19743162464518285</v>
      </c>
      <c r="AV6" s="57">
        <v>5.65</v>
      </c>
      <c r="AW6" s="58">
        <v>12.99</v>
      </c>
      <c r="AX6" s="56">
        <f t="shared" si="8"/>
        <v>0.56505003849114699</v>
      </c>
      <c r="AY6" s="59">
        <v>1008</v>
      </c>
      <c r="AZ6" s="51">
        <f t="shared" si="9"/>
        <v>4570.7874113207545</v>
      </c>
      <c r="BA6" s="51">
        <f t="shared" si="10"/>
        <v>5695.2000000000007</v>
      </c>
      <c r="BB6" s="51">
        <f t="shared" si="16"/>
        <v>13093.92</v>
      </c>
      <c r="BC6" s="60">
        <f t="shared" si="11"/>
        <v>3.8539199999999996</v>
      </c>
      <c r="BD6" s="34"/>
      <c r="BE6" s="34"/>
      <c r="BF6" s="61" t="s">
        <v>73</v>
      </c>
      <c r="BG6" s="61" t="s">
        <v>74</v>
      </c>
      <c r="BH6" s="61" t="s">
        <v>75</v>
      </c>
      <c r="BI6" s="61"/>
    </row>
    <row r="7" spans="1:61" customFormat="1" ht="99.95" customHeight="1">
      <c r="A7" s="33">
        <v>7</v>
      </c>
      <c r="B7" s="34"/>
      <c r="C7" s="34"/>
      <c r="D7" s="63" t="s">
        <v>95</v>
      </c>
      <c r="E7" s="34" t="s">
        <v>96</v>
      </c>
      <c r="F7" s="36" t="s">
        <v>61</v>
      </c>
      <c r="G7" s="62" t="s">
        <v>97</v>
      </c>
      <c r="H7" s="37" t="s">
        <v>88</v>
      </c>
      <c r="I7" s="36" t="s">
        <v>64</v>
      </c>
      <c r="J7" s="38" t="s">
        <v>83</v>
      </c>
      <c r="K7" s="39" t="s">
        <v>79</v>
      </c>
      <c r="L7" s="40" t="s">
        <v>67</v>
      </c>
      <c r="M7" s="36" t="s">
        <v>98</v>
      </c>
      <c r="N7" s="34"/>
      <c r="O7" s="64" t="s">
        <v>99</v>
      </c>
      <c r="P7" s="43"/>
      <c r="Q7" s="34" t="s">
        <v>70</v>
      </c>
      <c r="R7" s="44">
        <v>3.15</v>
      </c>
      <c r="S7" s="34" t="s">
        <v>71</v>
      </c>
      <c r="T7" s="34"/>
      <c r="U7" s="45">
        <v>37</v>
      </c>
      <c r="V7" s="45">
        <v>31</v>
      </c>
      <c r="W7" s="45">
        <v>40</v>
      </c>
      <c r="X7" s="45">
        <v>37</v>
      </c>
      <c r="Y7" s="45">
        <v>31</v>
      </c>
      <c r="Z7" s="45">
        <v>40</v>
      </c>
      <c r="AA7" s="46">
        <v>8</v>
      </c>
      <c r="AB7" s="47">
        <v>12</v>
      </c>
      <c r="AC7" s="48">
        <f t="shared" si="12"/>
        <v>4.5879999999999997E-2</v>
      </c>
      <c r="AD7" s="46">
        <v>53</v>
      </c>
      <c r="AE7" s="49">
        <f t="shared" si="13"/>
        <v>13862.249346120316</v>
      </c>
      <c r="AF7" s="50">
        <v>2250</v>
      </c>
      <c r="AG7" s="51">
        <f t="shared" si="14"/>
        <v>0.16231132075471696</v>
      </c>
      <c r="AH7" s="52" t="s">
        <v>100</v>
      </c>
      <c r="AI7" s="53">
        <f t="shared" si="15"/>
        <v>0.38800000000000001</v>
      </c>
      <c r="AJ7" s="51">
        <f t="shared" si="0"/>
        <v>1.2222</v>
      </c>
      <c r="AK7" s="51">
        <f t="shared" si="1"/>
        <v>4.5345113207547172</v>
      </c>
      <c r="AL7" s="54">
        <v>0</v>
      </c>
      <c r="AM7" s="51">
        <f t="shared" si="2"/>
        <v>0</v>
      </c>
      <c r="AN7" s="54">
        <v>0.05</v>
      </c>
      <c r="AO7" s="51">
        <f t="shared" si="3"/>
        <v>0.30000000000000004</v>
      </c>
      <c r="AP7" s="55">
        <v>0</v>
      </c>
      <c r="AQ7" s="54">
        <v>0</v>
      </c>
      <c r="AR7" s="51">
        <f t="shared" si="4"/>
        <v>0</v>
      </c>
      <c r="AS7" s="51">
        <f t="shared" si="5"/>
        <v>0.30000000000000004</v>
      </c>
      <c r="AT7" s="51">
        <f t="shared" si="6"/>
        <v>4.834511320754717</v>
      </c>
      <c r="AU7" s="56">
        <f t="shared" si="7"/>
        <v>0.19424811320754717</v>
      </c>
      <c r="AV7" s="65">
        <v>6</v>
      </c>
      <c r="AW7" s="58">
        <v>9.99</v>
      </c>
      <c r="AX7" s="56">
        <f t="shared" si="8"/>
        <v>0.39939939939939939</v>
      </c>
      <c r="AY7" s="59">
        <v>1008</v>
      </c>
      <c r="AZ7" s="51">
        <f t="shared" si="9"/>
        <v>4873.187411320755</v>
      </c>
      <c r="BA7" s="51">
        <f t="shared" si="10"/>
        <v>6048</v>
      </c>
      <c r="BB7" s="51">
        <f t="shared" si="16"/>
        <v>10069.92</v>
      </c>
      <c r="BC7" s="60">
        <f t="shared" si="11"/>
        <v>3.8539199999999996</v>
      </c>
      <c r="BD7" s="34"/>
      <c r="BE7" s="34"/>
      <c r="BF7" s="61" t="s">
        <v>73</v>
      </c>
      <c r="BG7" s="61" t="s">
        <v>74</v>
      </c>
      <c r="BH7" s="61" t="s">
        <v>75</v>
      </c>
      <c r="BI7" s="61"/>
    </row>
  </sheetData>
  <sheetProtection insertRows="0" deleteRows="0" sort="0"/>
  <protectedRanges>
    <protectedRange sqref="A2:I7 U5:Z5 BC2:BC7 L8:AV223 A8:J223 P2:T7 AJ2:AU7 AX2:AX7 M2:N7 AC2:AE7 AG2:AG7" name="Range1"/>
    <protectedRange sqref="U2:AA2 U3:Z4 U6:Z7 AA3:AA7" name="Range1_2"/>
    <protectedRange sqref="AF2:AF7" name="Range1_3"/>
    <protectedRange sqref="AI2:AI7" name="Range1_4"/>
    <protectedRange sqref="AW2:AW7" name="Range1_5"/>
    <protectedRange sqref="K2:K250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D2:D7</xm:sqref>
        </x14:dataValidation>
        <x14:dataValidation type="list" allowBlank="1" showInputMessage="1" showErrorMessage="1">
          <x14:formula1>
            <xm:f>[1]Data!#REF!</xm:f>
          </x14:formula1>
          <xm:sqref>S2:S7</xm:sqref>
        </x14:dataValidation>
        <x14:dataValidation type="list" allowBlank="1" showInputMessage="1" showErrorMessage="1">
          <x14:formula1>
            <xm:f>[1]ValueSelect!#REF!</xm:f>
          </x14:formula1>
          <xm:sqref>BF2:BF7</xm:sqref>
        </x14:dataValidation>
        <x14:dataValidation type="list" allowBlank="1" showInputMessage="1" showErrorMessage="1">
          <x14:formula1>
            <xm:f>[1]Data!#REF!</xm:f>
          </x14:formula1>
          <xm:sqref>BG2:BG7</xm:sqref>
        </x14:dataValidation>
        <x14:dataValidation type="list" allowBlank="1" showInputMessage="1" showErrorMessage="1">
          <x14:formula1>
            <xm:f>[1]ValueSelect!#REF!</xm:f>
          </x14:formula1>
          <xm:sqref>BH2:BH7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[1]ValueSelect!#REF!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-20pt Tariff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2025-11-26T06:45:40Z</dcterms:created>
  <dcterms:modified xsi:type="dcterms:W3CDTF">2025-11-26T06:46:11Z</dcterms:modified>
</cp:coreProperties>
</file>