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3" i="1" l="1"/>
  <c r="BE23" i="1"/>
  <c r="BD23" i="1"/>
  <c r="AT23" i="1"/>
  <c r="AQ23" i="1"/>
  <c r="AO23" i="1"/>
  <c r="AK23" i="1"/>
  <c r="AD23" i="1"/>
  <c r="S23" i="1"/>
  <c r="BF22" i="1"/>
  <c r="BE22" i="1"/>
  <c r="BD22" i="1"/>
  <c r="AT22" i="1"/>
  <c r="AQ22" i="1"/>
  <c r="AO22" i="1"/>
  <c r="AK22" i="1"/>
  <c r="AD22" i="1"/>
  <c r="AF22" i="1" s="1"/>
  <c r="S22" i="1"/>
  <c r="BF21" i="1"/>
  <c r="BE21" i="1"/>
  <c r="BD21" i="1"/>
  <c r="AT21" i="1"/>
  <c r="AQ21" i="1"/>
  <c r="AO21" i="1"/>
  <c r="AK21" i="1"/>
  <c r="AD21" i="1"/>
  <c r="AF21" i="1" s="1"/>
  <c r="AH21" i="1" s="1"/>
  <c r="S21" i="1"/>
  <c r="BF20" i="1"/>
  <c r="BE20" i="1"/>
  <c r="BD20" i="1"/>
  <c r="AT20" i="1"/>
  <c r="AQ20" i="1"/>
  <c r="AO20" i="1"/>
  <c r="AK20" i="1"/>
  <c r="AD20" i="1"/>
  <c r="AF20" i="1" s="1"/>
  <c r="AH20" i="1" s="1"/>
  <c r="S20" i="1"/>
  <c r="BF19" i="1"/>
  <c r="BE19" i="1"/>
  <c r="BD19" i="1"/>
  <c r="AT19" i="1"/>
  <c r="AQ19" i="1"/>
  <c r="AO19" i="1"/>
  <c r="AK19" i="1"/>
  <c r="AD19" i="1"/>
  <c r="AF19" i="1" s="1"/>
  <c r="AH19" i="1" s="1"/>
  <c r="S19" i="1"/>
  <c r="BF18" i="1"/>
  <c r="BE18" i="1"/>
  <c r="BD18" i="1"/>
  <c r="AT18" i="1"/>
  <c r="AQ18" i="1"/>
  <c r="AO18" i="1"/>
  <c r="AK18" i="1"/>
  <c r="AD18" i="1"/>
  <c r="AF18" i="1" s="1"/>
  <c r="AH18" i="1" s="1"/>
  <c r="S18" i="1"/>
  <c r="BF17" i="1"/>
  <c r="BE17" i="1"/>
  <c r="BD17" i="1"/>
  <c r="AT17" i="1"/>
  <c r="AQ17" i="1"/>
  <c r="AO17" i="1"/>
  <c r="AK17" i="1"/>
  <c r="AD17" i="1"/>
  <c r="AF17" i="1" s="1"/>
  <c r="S17" i="1"/>
  <c r="BF16" i="1"/>
  <c r="BE16" i="1"/>
  <c r="BD16" i="1"/>
  <c r="AT16" i="1"/>
  <c r="AQ16" i="1"/>
  <c r="AO16" i="1"/>
  <c r="AK16" i="1"/>
  <c r="AD16" i="1"/>
  <c r="AF16" i="1" s="1"/>
  <c r="S16" i="1"/>
  <c r="BF15" i="1"/>
  <c r="BE15" i="1"/>
  <c r="BD15" i="1"/>
  <c r="AT15" i="1"/>
  <c r="AQ15" i="1"/>
  <c r="AO15" i="1"/>
  <c r="AK15" i="1"/>
  <c r="AD15" i="1"/>
  <c r="AF15" i="1" s="1"/>
  <c r="S15" i="1"/>
  <c r="BE14" i="1"/>
  <c r="BD14" i="1"/>
  <c r="AT14" i="1"/>
  <c r="AQ14" i="1"/>
  <c r="AO14" i="1"/>
  <c r="AK14" i="1"/>
  <c r="AD14" i="1"/>
  <c r="AF14" i="1" s="1"/>
  <c r="AH14" i="1" s="1"/>
  <c r="S14" i="1"/>
  <c r="BF13" i="1"/>
  <c r="BE13" i="1"/>
  <c r="BD13" i="1"/>
  <c r="AT13" i="1"/>
  <c r="AQ13" i="1"/>
  <c r="AO13" i="1"/>
  <c r="AK13" i="1"/>
  <c r="AD13" i="1"/>
  <c r="AF13" i="1" s="1"/>
  <c r="AH13" i="1" s="1"/>
  <c r="S13" i="1"/>
  <c r="BF12" i="1"/>
  <c r="BE12" i="1"/>
  <c r="BD12" i="1"/>
  <c r="AT12" i="1"/>
  <c r="AQ12" i="1"/>
  <c r="AO12" i="1"/>
  <c r="AK12" i="1"/>
  <c r="AD12" i="1"/>
  <c r="AF12" i="1" s="1"/>
  <c r="AH12" i="1" s="1"/>
  <c r="S12" i="1"/>
  <c r="BF11" i="1"/>
  <c r="BE11" i="1"/>
  <c r="BD11" i="1"/>
  <c r="AT11" i="1"/>
  <c r="AQ11" i="1"/>
  <c r="AO11" i="1"/>
  <c r="AK11" i="1"/>
  <c r="AD11" i="1"/>
  <c r="AF11" i="1" s="1"/>
  <c r="AH11" i="1" s="1"/>
  <c r="S11" i="1"/>
  <c r="BF10" i="1"/>
  <c r="BE10" i="1"/>
  <c r="BD10" i="1"/>
  <c r="AT10" i="1"/>
  <c r="AQ10" i="1"/>
  <c r="AO10" i="1"/>
  <c r="AK10" i="1"/>
  <c r="AD10" i="1"/>
  <c r="AF10" i="1" s="1"/>
  <c r="AH10" i="1" s="1"/>
  <c r="S10" i="1"/>
  <c r="BF9" i="1"/>
  <c r="BE9" i="1"/>
  <c r="BD9" i="1"/>
  <c r="AT9" i="1"/>
  <c r="AQ9" i="1"/>
  <c r="AO9" i="1"/>
  <c r="AK9" i="1"/>
  <c r="AD9" i="1"/>
  <c r="AF9" i="1" s="1"/>
  <c r="AH9" i="1" s="1"/>
  <c r="S9" i="1"/>
  <c r="BE8" i="1"/>
  <c r="BD8" i="1"/>
  <c r="AT8" i="1"/>
  <c r="AQ8" i="1"/>
  <c r="AO8" i="1"/>
  <c r="AK8" i="1"/>
  <c r="AD8" i="1"/>
  <c r="AF8" i="1" s="1"/>
  <c r="AH8" i="1" s="1"/>
  <c r="S8" i="1"/>
  <c r="BF7" i="1"/>
  <c r="BE7" i="1"/>
  <c r="BD7" i="1"/>
  <c r="AT7" i="1"/>
  <c r="AQ7" i="1"/>
  <c r="AO7" i="1"/>
  <c r="AK7" i="1"/>
  <c r="AD7" i="1"/>
  <c r="AF7" i="1" s="1"/>
  <c r="AH7" i="1" s="1"/>
  <c r="S7" i="1"/>
  <c r="BF6" i="1"/>
  <c r="BE6" i="1"/>
  <c r="BD6" i="1"/>
  <c r="AT6" i="1"/>
  <c r="AQ6" i="1"/>
  <c r="AO6" i="1"/>
  <c r="AK6" i="1"/>
  <c r="AD6" i="1"/>
  <c r="AF6" i="1" s="1"/>
  <c r="AH6" i="1" s="1"/>
  <c r="S6" i="1"/>
  <c r="BF5" i="1"/>
  <c r="BE5" i="1"/>
  <c r="BD5" i="1"/>
  <c r="AT5" i="1"/>
  <c r="AQ5" i="1"/>
  <c r="AO5" i="1"/>
  <c r="AK5" i="1"/>
  <c r="AD5" i="1"/>
  <c r="AF5" i="1" s="1"/>
  <c r="AH5" i="1" s="1"/>
  <c r="S5" i="1"/>
  <c r="BF4" i="1"/>
  <c r="BE4" i="1"/>
  <c r="BD4" i="1"/>
  <c r="AT4" i="1"/>
  <c r="AQ4" i="1"/>
  <c r="AO4" i="1"/>
  <c r="AK4" i="1"/>
  <c r="AD4" i="1"/>
  <c r="AF4" i="1" s="1"/>
  <c r="AH4" i="1" s="1"/>
  <c r="S4" i="1"/>
  <c r="BF3" i="1"/>
  <c r="BE3" i="1"/>
  <c r="BD3" i="1"/>
  <c r="AT3" i="1"/>
  <c r="AQ3" i="1"/>
  <c r="AO3" i="1"/>
  <c r="AK3" i="1"/>
  <c r="AD3" i="1"/>
  <c r="AF3" i="1" s="1"/>
  <c r="AH3" i="1" s="1"/>
  <c r="S3" i="1"/>
  <c r="BF2" i="1"/>
  <c r="BE2" i="1"/>
  <c r="BD2" i="1"/>
  <c r="AT2" i="1"/>
  <c r="AQ2" i="1"/>
  <c r="AO2" i="1"/>
  <c r="AK2" i="1"/>
  <c r="AD2" i="1"/>
  <c r="AF2" i="1" s="1"/>
  <c r="AH2" i="1" s="1"/>
  <c r="S2" i="1"/>
  <c r="AL7" i="1" l="1"/>
  <c r="AM7" i="1" s="1"/>
  <c r="AL4" i="1"/>
  <c r="AM4" i="1" s="1"/>
  <c r="AU21" i="1"/>
  <c r="AU2" i="1"/>
  <c r="AL19" i="1"/>
  <c r="AM19" i="1" s="1"/>
  <c r="AU20" i="1"/>
  <c r="AL21" i="1"/>
  <c r="AM21" i="1" s="1"/>
  <c r="AL6" i="1"/>
  <c r="AM6" i="1" s="1"/>
  <c r="AU7" i="1"/>
  <c r="AL14" i="1"/>
  <c r="AU4" i="1"/>
  <c r="AL9" i="1"/>
  <c r="AM9" i="1" s="1"/>
  <c r="AU12" i="1"/>
  <c r="AL13" i="1"/>
  <c r="AM13" i="1" s="1"/>
  <c r="AU3" i="1"/>
  <c r="AU8" i="1"/>
  <c r="AL12" i="1"/>
  <c r="AM12" i="1" s="1"/>
  <c r="AU5" i="1"/>
  <c r="AL11" i="1"/>
  <c r="AM11" i="1" s="1"/>
  <c r="AU10" i="1"/>
  <c r="AL20" i="1"/>
  <c r="AM20" i="1" s="1"/>
  <c r="AL3" i="1"/>
  <c r="AM3" i="1" s="1"/>
  <c r="AU6" i="1"/>
  <c r="AU9" i="1"/>
  <c r="AU11" i="1"/>
  <c r="AU18" i="1"/>
  <c r="AU22" i="1"/>
  <c r="AU23" i="1"/>
  <c r="AL2" i="1"/>
  <c r="AM2" i="1" s="1"/>
  <c r="AL8" i="1"/>
  <c r="AM8" i="1" s="1"/>
  <c r="AU19" i="1"/>
  <c r="AL15" i="1"/>
  <c r="AM15" i="1" s="1"/>
  <c r="AL16" i="1"/>
  <c r="AM16" i="1" s="1"/>
  <c r="AL17" i="1"/>
  <c r="AM17" i="1" s="1"/>
  <c r="AL18" i="1"/>
  <c r="AM18" i="1" s="1"/>
  <c r="AU13" i="1"/>
  <c r="AM14" i="1"/>
  <c r="AU14" i="1"/>
  <c r="AU15" i="1"/>
  <c r="AU16" i="1"/>
  <c r="AU17" i="1"/>
  <c r="AL10" i="1"/>
  <c r="AM10" i="1" s="1"/>
  <c r="AL22" i="1"/>
  <c r="AL5" i="1"/>
  <c r="AM5" i="1" s="1"/>
  <c r="AF23" i="1"/>
  <c r="AH23" i="1" s="1"/>
  <c r="AH22" i="1"/>
  <c r="AL23" i="1"/>
  <c r="AV2" i="1" l="1"/>
  <c r="AV4" i="1"/>
  <c r="BC4" i="1" s="1"/>
  <c r="AV5" i="1"/>
  <c r="BC5" i="1" s="1"/>
  <c r="AV18" i="1"/>
  <c r="BC18" i="1" s="1"/>
  <c r="AV12" i="1"/>
  <c r="BC12" i="1" s="1"/>
  <c r="AV20" i="1"/>
  <c r="BC20" i="1" s="1"/>
  <c r="AV21" i="1"/>
  <c r="AW21" i="1" s="1"/>
  <c r="AV7" i="1"/>
  <c r="BC7" i="1" s="1"/>
  <c r="AV3" i="1"/>
  <c r="AV19" i="1"/>
  <c r="AW19" i="1" s="1"/>
  <c r="AM22" i="1"/>
  <c r="AV22" i="1" s="1"/>
  <c r="BC22" i="1" s="1"/>
  <c r="AW12" i="1"/>
  <c r="AV11" i="1"/>
  <c r="AW11" i="1" s="1"/>
  <c r="AV15" i="1"/>
  <c r="AW15" i="1" s="1"/>
  <c r="AV9" i="1"/>
  <c r="AW9" i="1" s="1"/>
  <c r="AV10" i="1"/>
  <c r="BC10" i="1" s="1"/>
  <c r="AV14" i="1"/>
  <c r="AW14" i="1" s="1"/>
  <c r="AV8" i="1"/>
  <c r="BC8" i="1" s="1"/>
  <c r="BC2" i="1"/>
  <c r="AW2" i="1"/>
  <c r="AM23" i="1"/>
  <c r="AV23" i="1" s="1"/>
  <c r="AW23" i="1" s="1"/>
  <c r="AV13" i="1"/>
  <c r="AW13" i="1" s="1"/>
  <c r="AV17" i="1"/>
  <c r="AW17" i="1" s="1"/>
  <c r="AV6" i="1"/>
  <c r="BC6" i="1" s="1"/>
  <c r="AV16" i="1"/>
  <c r="BC16" i="1" s="1"/>
  <c r="BC15" i="1"/>
  <c r="AW4" i="1" l="1"/>
  <c r="AW20" i="1"/>
  <c r="AW22" i="1"/>
  <c r="BC11" i="1"/>
  <c r="AW5" i="1"/>
  <c r="BC19" i="1"/>
  <c r="AW18" i="1"/>
  <c r="BC13" i="1"/>
  <c r="AW7" i="1"/>
  <c r="BC21" i="1"/>
  <c r="BC9" i="1"/>
  <c r="BC17" i="1"/>
  <c r="AW8" i="1"/>
  <c r="BC14" i="1"/>
  <c r="AW3" i="1"/>
  <c r="BC3" i="1"/>
  <c r="AW6" i="1"/>
  <c r="AW16" i="1"/>
  <c r="AW10" i="1"/>
  <c r="BC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<sst xmlns="http://schemas.openxmlformats.org/spreadsheetml/2006/main" count="432" uniqueCount="176">
  <si>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</si>
  <si>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</si>
  <si>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</si>
  <si>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</si>
  <si>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</si>
  <si>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</si>
  <si>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</si>
  <si>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</si>
  <si>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</si>
  <si>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</si>
  <si>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</si>
  <si>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</si>
  <si>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</si>
  <si>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</si>
  <si>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</si>
  <si>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</si>
  <si>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</si>
  <si>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</si>
  <si>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</si>
  <si>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</si>
  <si>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</si>
  <si>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</si>
  <si>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</si>
  <si>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</si>
  <si>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</si>
  <si>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</si>
  <si>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</si>
  <si>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</si>
  <si>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</si>
  <si>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</si>
  <si>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</si>
  <si>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</si>
  <si>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</si>
  <si>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</si>
  <si>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</si>
  <si>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</si>
  <si>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Rate (with 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</si>
  <si>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</si>
  <si>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</si>
  <si>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</si>
  <si>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</si>
  <si>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</si>
  <si>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</si>
  <si>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</si>
  <si>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</si>
  <si>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</si>
  <si>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</si>
  <si>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</si>
  <si>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</si>
  <si>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</si>
  <si>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</si>
  <si>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</si>
  <si>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</si>
  <si>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</si>
  <si>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</si>
  <si>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</si>
  <si>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</si>
  <si>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</si>
  <si>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</si>
  <si>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</si>
  <si>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</si>
  <si>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</si>
  <si>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</si>
  <si>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Group</t>
    <phoneticPr fontId="9" type="noConversion"/>
  </si>
  <si>
    <t>Bath Accessories</t>
  </si>
  <si>
    <t>Resin Lotion Pump(w/stainless steel chrome pump)</t>
  </si>
  <si>
    <t>Piece</t>
  </si>
  <si>
    <t>Normal</t>
  </si>
  <si>
    <t>8424.89.9000</t>
  </si>
  <si>
    <t>Yantian,China</t>
  </si>
  <si>
    <t>China</t>
  </si>
  <si>
    <t>Resin Toothbrush holder</t>
  </si>
  <si>
    <t xml:space="preserve">3924.10.4000 </t>
  </si>
  <si>
    <t>Resin Tumbler</t>
  </si>
  <si>
    <t>Resin Soap dish</t>
  </si>
  <si>
    <t>Resin Cotton jar</t>
  </si>
  <si>
    <t>Resin Tray</t>
  </si>
  <si>
    <t>5.9x3.07x3.94"</t>
  </si>
  <si>
    <t>Resin Tissue cover</t>
  </si>
  <si>
    <t>5.75x5.75x5.9"</t>
  </si>
  <si>
    <t>S-DGJH</t>
    <phoneticPr fontId="9" type="noConversion"/>
  </si>
  <si>
    <t>Resin Wastebasket</t>
  </si>
  <si>
    <t>8x8x10"</t>
  </si>
  <si>
    <t>Resin Toilet Brush</t>
  </si>
  <si>
    <t>Yantian</t>
  </si>
  <si>
    <t>Tumbler</t>
  </si>
  <si>
    <t>Tray</t>
  </si>
  <si>
    <t>9.5x5.5x1"</t>
  </si>
  <si>
    <t>glass</t>
  </si>
  <si>
    <t>Aspire</t>
  </si>
  <si>
    <t>7013.99.8090</t>
    <phoneticPr fontId="2" type="noConversion"/>
  </si>
  <si>
    <t>glass Tumbler</t>
  </si>
  <si>
    <t>7013.99.5010</t>
  </si>
  <si>
    <t>glass Soap Dish</t>
  </si>
  <si>
    <t>Soap Dish</t>
  </si>
  <si>
    <t>glass Tray</t>
  </si>
  <si>
    <r>
      <t xml:space="preserve">2 pcs LP+1 pc TBH+1 pc TUM+1 pc SD+1pc Tray+1pc TC+1pc WB+1pc BB+ 1pc Towel Bar+1pc Mirror
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</si>
  <si>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S-DGJH</t>
    <phoneticPr fontId="9" type="noConversion"/>
  </si>
  <si>
    <t>4.35x2.6x4.35"</t>
  </si>
  <si>
    <t>5.33x3.78x1.18"</t>
  </si>
  <si>
    <t>9.5x5.5x1.1"</t>
  </si>
  <si>
    <t>5.9x5.9x5.92"</t>
  </si>
  <si>
    <t>4x4x14.7"</t>
  </si>
  <si>
    <t>Resin Towel bar(w/iron)</t>
  </si>
  <si>
    <t>4x4x12"</t>
  </si>
  <si>
    <t>Resin Mirror</t>
  </si>
  <si>
    <t>5x5x10.5"</t>
  </si>
  <si>
    <t>Natori</t>
    <phoneticPr fontId="9" type="noConversion"/>
  </si>
  <si>
    <t>Natori 7%</t>
  </si>
  <si>
    <t>black</t>
  </si>
  <si>
    <t>E</t>
    <phoneticPr fontId="9" type="noConversion"/>
  </si>
  <si>
    <t>2 pcs LP+1 pc TBH+1 pc TUM+1pc SD+1pc CJ+1pc Tray,mixed into master carton</t>
  </si>
  <si>
    <t>A</t>
    <phoneticPr fontId="9" type="noConversion"/>
  </si>
  <si>
    <t>Toothbrush Holder</t>
    <phoneticPr fontId="1" type="noConversion"/>
  </si>
  <si>
    <t>3.9x3.9x4.9"</t>
  </si>
  <si>
    <t>Natori</t>
    <phoneticPr fontId="9" type="noConversion"/>
  </si>
  <si>
    <t>resin+hand painted+wood</t>
  </si>
  <si>
    <t>S-DGDH</t>
    <phoneticPr fontId="9" type="noConversion"/>
  </si>
  <si>
    <t>S-DGDH</t>
    <phoneticPr fontId="9" type="noConversion"/>
  </si>
  <si>
    <t>Natori - Nori</t>
    <phoneticPr fontId="9" type="noConversion"/>
  </si>
  <si>
    <t>Natori - Nori</t>
    <phoneticPr fontId="9" type="noConversion"/>
  </si>
  <si>
    <t>10x5.5x1.18"</t>
  </si>
  <si>
    <t>NA71-3448</t>
  </si>
  <si>
    <t>Resin 2 Hole Organizer</t>
  </si>
  <si>
    <t>NA71-3449</t>
  </si>
  <si>
    <t>3.54x3.54x4.13"</t>
  </si>
  <si>
    <t>NA71-3450</t>
  </si>
  <si>
    <t>3.86x3.86x10"</t>
  </si>
  <si>
    <t>NA71-3451</t>
  </si>
  <si>
    <t>NA71-3452</t>
  </si>
  <si>
    <t>7.5x7.5x10"</t>
  </si>
  <si>
    <t>NA71-3453</t>
  </si>
  <si>
    <t>Natori</t>
  </si>
  <si>
    <t>Castle</t>
    <phoneticPr fontId="9" type="noConversion"/>
  </si>
  <si>
    <t>glass Lotion dispenser,plastic antique brass colour pump head</t>
  </si>
  <si>
    <t>Lotion dispenser</t>
    <phoneticPr fontId="1" type="noConversion"/>
  </si>
  <si>
    <t>3.2x3.2x8.3"</t>
  </si>
  <si>
    <t xml:space="preserve">Tanner Amber or Bella Charcoal </t>
    <phoneticPr fontId="9" type="noConversion"/>
  </si>
  <si>
    <t>NA71-3454</t>
  </si>
  <si>
    <t>8424.89.9000</t>
    <phoneticPr fontId="2" type="noConversion"/>
  </si>
  <si>
    <t>glass Toothbrush Holder,antique brass colour iron cover</t>
  </si>
  <si>
    <t>3.1x3.1x4.3"</t>
  </si>
  <si>
    <t>NA71-3455</t>
  </si>
  <si>
    <t>Castle</t>
    <phoneticPr fontId="9" type="noConversion"/>
  </si>
  <si>
    <t>NA71-3456</t>
  </si>
  <si>
    <t>5.3x3.8x1.1"</t>
  </si>
  <si>
    <t xml:space="preserve">Tanner Amber or Bella Charcoal </t>
    <phoneticPr fontId="9" type="noConversion"/>
  </si>
  <si>
    <t>NA71-3457</t>
  </si>
  <si>
    <t>Castle</t>
    <phoneticPr fontId="9" type="noConversion"/>
  </si>
  <si>
    <t>glass Cotton jar,antique brass colour iron cover</t>
  </si>
  <si>
    <t>Cotton jar</t>
    <phoneticPr fontId="1" type="noConversion"/>
  </si>
  <si>
    <t>NA71-3458</t>
  </si>
  <si>
    <t>NA71-3459</t>
  </si>
  <si>
    <t>Hampton Hill</t>
    <phoneticPr fontId="1" type="noConversion"/>
  </si>
  <si>
    <t>Adrian</t>
    <phoneticPr fontId="9" type="noConversion"/>
  </si>
  <si>
    <t>Resin Lotion Pump</t>
    <phoneticPr fontId="1" type="noConversion"/>
  </si>
  <si>
    <t>resin sand</t>
    <phoneticPr fontId="9" type="noConversion"/>
  </si>
  <si>
    <t>resin sand</t>
    <phoneticPr fontId="9" type="noConversion"/>
  </si>
  <si>
    <t>3.1x3.1x8.16"</t>
  </si>
  <si>
    <t>marble/ or white sand</t>
  </si>
  <si>
    <t>HG71-5010</t>
  </si>
  <si>
    <t>S-DGJH</t>
    <phoneticPr fontId="9" type="noConversion"/>
  </si>
  <si>
    <t>Hampton Hill</t>
    <phoneticPr fontId="1" type="noConversion"/>
  </si>
  <si>
    <t>HG71-5011</t>
  </si>
  <si>
    <t>Hampton Hill</t>
    <phoneticPr fontId="1" type="noConversion"/>
  </si>
  <si>
    <t>3.1x3.1x4.35"</t>
  </si>
  <si>
    <t>HG71-5012</t>
  </si>
  <si>
    <t>resin sand</t>
    <phoneticPr fontId="9" type="noConversion"/>
  </si>
  <si>
    <t>HG71-5013</t>
  </si>
  <si>
    <t>HG71-5014</t>
  </si>
  <si>
    <t>HG71-5015</t>
  </si>
  <si>
    <t>Adrian</t>
    <phoneticPr fontId="9" type="noConversion"/>
  </si>
  <si>
    <t>HG71-5016</t>
  </si>
  <si>
    <t>HG71-5017</t>
  </si>
  <si>
    <t>HG71-5018</t>
  </si>
  <si>
    <t>HG71-5019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</si>
</sst>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2" formatCode="0.0_);[Red]\(0.0\)"/>
    <numFmt numFmtId="183" formatCode="[$-409]d/mmm;@"/>
    <numFmt numFmtId="184" formatCode="0.00_);[Red]\(0.00\)"/>
    <numFmt numFmtId="185" formatCode="_(* #,##0_);_(* \(#,##0\);_(* &quot;-&quot;??_);_(@_)"/>
    <numFmt numFmtId="186" formatCode="0.0%"/>
    <numFmt numFmtId="187" formatCode="0.0_ "/>
    <numFmt numFmtId="188" formatCode="0_ "/>
    <numFmt numFmtId="189" formatCode="_(* #,##0.00_);_(* \(#,##0.00\);_(* &quot;-&quot;??_);_(@_)"/>
    <numFmt numFmtId="191" formatCode="0.00000"/>
  </numFmts>
  <fonts count="17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Aptos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2" fillId="0" borderId="0"/>
    <xf numFmtId="0" fontId="10" fillId="0" borderId="0"/>
    <xf numFmtId="183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183" fontId="13" fillId="0" borderId="0">
      <alignment vertical="center"/>
    </xf>
    <xf numFmtId="0" fontId="10" fillId="0" borderId="0"/>
    <xf numFmtId="183" fontId="15" fillId="0" borderId="0">
      <alignment vertical="center"/>
    </xf>
    <xf numFmtId="189" fontId="10" fillId="0" borderId="0" applyFont="0" applyFill="0" applyBorder="0" applyAlignment="0" applyProtection="0"/>
    <xf numFmtId="183" fontId="6" fillId="0" borderId="0"/>
    <xf numFmtId="183" fontId="6" fillId="0" borderId="0"/>
    <xf numFmtId="179" fontId="10" fillId="0" borderId="0"/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3" applyFont="1" applyBorder="1" applyAlignment="1">
      <alignment horizontal="left" vertical="center" wrapText="1"/>
    </xf>
    <xf numFmtId="0" fontId="0" fillId="0" borderId="2" xfId="0" applyBorder="1"/>
    <xf numFmtId="0" fontId="2" fillId="0" borderId="2" xfId="3" applyFont="1" applyBorder="1" applyAlignment="1">
      <alignment vertical="center"/>
    </xf>
    <xf numFmtId="0" fontId="2" fillId="0" borderId="2" xfId="3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2" fillId="0" borderId="2" xfId="3" applyFont="1" applyBorder="1" applyAlignment="1">
      <alignment vertical="center" wrapText="1"/>
    </xf>
    <xf numFmtId="180" fontId="2" fillId="0" borderId="2" xfId="3" applyNumberFormat="1" applyFont="1" applyBorder="1" applyAlignment="1">
      <alignment horizontal="left" vertical="center"/>
    </xf>
    <xf numFmtId="0" fontId="0" fillId="0" borderId="2" xfId="0" applyBorder="1" applyAlignment="1">
      <alignment wrapText="1"/>
    </xf>
    <xf numFmtId="184" fontId="2" fillId="0" borderId="2" xfId="5" applyNumberFormat="1" applyFont="1" applyBorder="1" applyAlignment="1">
      <alignment horizontal="left" vertical="center" wrapText="1"/>
    </xf>
    <xf numFmtId="2" fontId="0" fillId="0" borderId="2" xfId="0" applyNumberFormat="1" applyBorder="1"/>
    <xf numFmtId="185" fontId="2" fillId="0" borderId="2" xfId="3" applyNumberFormat="1" applyFont="1" applyBorder="1" applyAlignment="1">
      <alignment horizontal="left" vertical="center"/>
    </xf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2" fontId="12" fillId="0" borderId="2" xfId="0" applyNumberFormat="1" applyFont="1" applyBorder="1"/>
    <xf numFmtId="186" fontId="14" fillId="0" borderId="2" xfId="6" applyNumberFormat="1" applyFont="1" applyFill="1" applyBorder="1" applyAlignment="1">
      <alignment horizontal="center" vertical="center" wrapText="1"/>
    </xf>
    <xf numFmtId="186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7" applyNumberFormat="1" applyFont="1" applyFill="1" applyBorder="1" applyAlignment="1"/>
    <xf numFmtId="2" fontId="0" fillId="7" borderId="2" xfId="0" applyNumberFormat="1" applyFill="1" applyBorder="1"/>
    <xf numFmtId="184" fontId="2" fillId="8" borderId="2" xfId="5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182" fontId="2" fillId="0" borderId="2" xfId="3" applyNumberFormat="1" applyFont="1" applyBorder="1" applyAlignment="1">
      <alignment horizontal="left" vertical="center"/>
    </xf>
    <xf numFmtId="182" fontId="2" fillId="0" borderId="2" xfId="3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2" fillId="0" borderId="2" xfId="3" applyFont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0" applyNumberFormat="1" applyFon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83" fontId="2" fillId="0" borderId="2" xfId="3" applyNumberFormat="1" applyFont="1" applyBorder="1" applyAlignment="1">
      <alignment horizontal="left" vertical="center"/>
    </xf>
    <xf numFmtId="188" fontId="2" fillId="0" borderId="2" xfId="3" applyNumberFormat="1" applyFont="1" applyBorder="1" applyAlignment="1">
      <alignment horizontal="left" vertical="center" wrapText="1"/>
    </xf>
    <xf numFmtId="185" fontId="2" fillId="0" borderId="2" xfId="11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shrinkToFit="1"/>
    </xf>
    <xf numFmtId="186" fontId="14" fillId="0" borderId="2" xfId="12" applyNumberFormat="1" applyFont="1" applyBorder="1" applyAlignment="1">
      <alignment horizontal="center" vertical="center"/>
    </xf>
    <xf numFmtId="1" fontId="2" fillId="0" borderId="2" xfId="3" applyNumberFormat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183" fontId="14" fillId="0" borderId="2" xfId="13" applyFont="1" applyBorder="1" applyAlignment="1">
      <alignment horizontal="center"/>
    </xf>
    <xf numFmtId="0" fontId="3" fillId="0" borderId="2" xfId="3" applyFont="1" applyBorder="1" applyAlignment="1">
      <alignment horizontal="left" vertical="center" wrapText="1"/>
    </xf>
    <xf numFmtId="179" fontId="2" fillId="0" borderId="2" xfId="3" applyNumberFormat="1" applyFont="1" applyBorder="1" applyAlignment="1">
      <alignment vertical="center" wrapText="1"/>
    </xf>
    <xf numFmtId="0" fontId="2" fillId="0" borderId="2" xfId="0" applyNumberFormat="1" applyFont="1" applyFill="1" applyBorder="1" applyAlignment="1">
      <alignment wrapText="1"/>
    </xf>
    <xf numFmtId="191" fontId="0" fillId="7" borderId="2" xfId="0" applyNumberFormat="1" applyFill="1" applyBorder="1"/>
    <xf numFmtId="179" fontId="2" fillId="9" borderId="2" xfId="14" applyFont="1" applyFill="1" applyBorder="1" applyAlignment="1">
      <alignment horizontal="left" vertical="center" wrapText="1"/>
    </xf>
    <xf numFmtId="0" fontId="3" fillId="0" borderId="2" xfId="3" applyFont="1" applyBorder="1" applyAlignment="1">
      <alignment vertical="center" wrapText="1"/>
    </xf>
    <xf numFmtId="0" fontId="2" fillId="4" borderId="2" xfId="3" applyFont="1" applyFill="1" applyBorder="1" applyAlignment="1">
      <alignment vertical="center" wrapText="1"/>
    </xf>
    <xf numFmtId="0" fontId="6" fillId="0" borderId="2" xfId="0" applyFont="1" applyFill="1" applyBorder="1"/>
    <xf numFmtId="178" fontId="0" fillId="4" borderId="2" xfId="0" applyNumberFormat="1" applyFill="1" applyBorder="1"/>
    <xf numFmtId="2" fontId="0" fillId="4" borderId="2" xfId="0" applyNumberFormat="1" applyFill="1" applyBorder="1"/>
    <xf numFmtId="1" fontId="0" fillId="4" borderId="2" xfId="0" applyNumberFormat="1" applyFill="1" applyBorder="1"/>
    <xf numFmtId="3" fontId="0" fillId="4" borderId="2" xfId="0" applyNumberFormat="1" applyFill="1" applyBorder="1"/>
    <xf numFmtId="176" fontId="0" fillId="4" borderId="2" xfId="0" applyNumberFormat="1" applyFill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1" applyBorder="1" applyAlignment="1">
      <alignment horizontal="left" vertical="center" wrapText="1"/>
    </xf>
    <xf numFmtId="182" fontId="2" fillId="0" borderId="2" xfId="3" applyNumberFormat="1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center"/>
    </xf>
    <xf numFmtId="187" fontId="2" fillId="0" borderId="2" xfId="3" applyNumberFormat="1" applyFont="1" applyBorder="1" applyAlignment="1">
      <alignment horizontal="left" vertical="center" wrapText="1"/>
    </xf>
    <xf numFmtId="182" fontId="2" fillId="0" borderId="2" xfId="3" applyNumberFormat="1" applyFont="1" applyBorder="1" applyAlignment="1">
      <alignment horizontal="left" vertical="center" wrapText="1"/>
    </xf>
  </cellXfs>
  <cellStyles count="15">
    <cellStyle name="_ET_STYLE_NoName_00_ 2 2 2" xfId="12"/>
    <cellStyle name="0,0_x000d__x000a_NA_x000d__x000a_" xfId="9"/>
    <cellStyle name="Comma 5 2" xfId="11"/>
    <cellStyle name="Normal 2" xfId="1"/>
    <cellStyle name="Normal 2 18 2" xfId="2"/>
    <cellStyle name="Normal 3" xfId="3"/>
    <cellStyle name="Normal 55 2" xfId="8"/>
    <cellStyle name="Percent 2" xfId="7"/>
    <cellStyle name="Percent 2 2 2 52" xfId="6"/>
    <cellStyle name="常规" xfId="0" builtinId="0"/>
    <cellStyle name="常规 4" xfId="10"/>
    <cellStyle name="常规_quotation-Mercury  3.22.2011 (for BBB) 2 3 2" xfId="14"/>
    <cellStyle name="常规_quotation-Mercury  3.22.2011 (for BBB)_BBB Spring 12 Styleout Belize - Heather 102111 2" xfId="4"/>
    <cellStyle name="常规_TSS-TARGET Holiday 09 D67 Better damask Table linen--90327 (3)" xfId="5"/>
    <cellStyle name="样式 1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141111</xdr:colOff>
      <xdr:row>7</xdr:row>
      <xdr:rowOff>117593</xdr:rowOff>
    </xdr:from>
    <xdr:to>
      <xdr:col>1</xdr:col>
      <xdr:colOff>1740370</xdr:colOff>
      <xdr:row>10</xdr:row>
      <xdr:rowOff>68956</xdr:rowOff>
    </xdr:to>
    <xdr:pic>
      <xdr:nvPicPr>
        <xdr:cNvPr id="16" name="图片 21">
          <a:extLst>
            <a:ext uri="{FF2B5EF4-FFF2-40B4-BE49-F238E27FC236}">
              <a16:creationId xmlns="" xmlns:a16="http://schemas.microsoft.com/office/drawing/2014/main" id="{B9159E05-4A1C-4915-9D5B-5A83018F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386" y="39570143"/>
          <a:ext cx="1599259" cy="922913"/>
        </a:xfrm>
        <a:prstGeom prst="rect">
          <a:avLst/>
        </a:prstGeom>
      </xdr:spPr>
    </xdr:pic>
    <xdr:clientData/>
  </xdr:twoCellAnchor>
  <xdr:twoCellAnchor>
    <xdr:from>
      <xdr:col>1</xdr:col>
      <xdr:colOff>454691</xdr:colOff>
      <xdr:row>13</xdr:row>
      <xdr:rowOff>94073</xdr:rowOff>
    </xdr:from>
    <xdr:to>
      <xdr:col>1</xdr:col>
      <xdr:colOff>2053951</xdr:colOff>
      <xdr:row>17</xdr:row>
      <xdr:rowOff>105854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1378C39D-A106-4066-A85C-22949D55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30966" y="41813573"/>
          <a:ext cx="1599260" cy="130718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180309</xdr:colOff>
      <xdr:row>10</xdr:row>
      <xdr:rowOff>67103</xdr:rowOff>
    </xdr:from>
    <xdr:to>
      <xdr:col>1</xdr:col>
      <xdr:colOff>1827323</xdr:colOff>
      <xdr:row>12</xdr:row>
      <xdr:rowOff>216523</xdr:rowOff>
    </xdr:to>
    <xdr:pic>
      <xdr:nvPicPr>
        <xdr:cNvPr id="21" name="Picture 21">
          <a:extLst>
            <a:ext uri="{FF2B5EF4-FFF2-40B4-BE49-F238E27FC236}">
              <a16:creationId xmlns="" xmlns:a16="http://schemas.microsoft.com/office/drawing/2014/main" id="{66F36899-89B2-76C8-B3C8-373223D2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6584" y="40491203"/>
          <a:ext cx="1647014" cy="79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1720769</xdr:colOff>
      <xdr:row>9</xdr:row>
      <xdr:rowOff>15678</xdr:rowOff>
    </xdr:from>
    <xdr:to>
      <xdr:col>1</xdr:col>
      <xdr:colOff>3167161</xdr:colOff>
      <xdr:row>11</xdr:row>
      <xdr:rowOff>51427</xdr:rowOff>
    </xdr:to>
    <xdr:pic>
      <xdr:nvPicPr>
        <xdr:cNvPr id="22" name="Picture 22">
          <a:extLst>
            <a:ext uri="{FF2B5EF4-FFF2-40B4-BE49-F238E27FC236}">
              <a16:creationId xmlns="" xmlns:a16="http://schemas.microsoft.com/office/drawing/2014/main" id="{89079DAA-75C7-8DB4-BD2C-44D3EFE1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97044" y="40115928"/>
          <a:ext cx="1446392" cy="6834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1756049</xdr:colOff>
      <xdr:row>18</xdr:row>
      <xdr:rowOff>125452</xdr:rowOff>
    </xdr:from>
    <xdr:to>
      <xdr:col>1</xdr:col>
      <xdr:colOff>3350399</xdr:colOff>
      <xdr:row>22</xdr:row>
      <xdr:rowOff>213179</xdr:rowOff>
    </xdr:to>
    <xdr:pic>
      <xdr:nvPicPr>
        <xdr:cNvPr id="23" name="Picture 23">
          <a:extLst>
            <a:ext uri="{FF2B5EF4-FFF2-40B4-BE49-F238E27FC236}">
              <a16:creationId xmlns="" xmlns:a16="http://schemas.microsoft.com/office/drawing/2014/main" id="{6CF5EAF4-1039-F6BE-069A-AAC8ED99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2324" y="43464202"/>
          <a:ext cx="1594350" cy="138312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2474557</xdr:colOff>
      <xdr:row>13</xdr:row>
      <xdr:rowOff>148952</xdr:rowOff>
    </xdr:from>
    <xdr:to>
      <xdr:col>1</xdr:col>
      <xdr:colOff>2928434</xdr:colOff>
      <xdr:row>16</xdr:row>
      <xdr:rowOff>302722</xdr:rowOff>
    </xdr:to>
    <xdr:pic>
      <xdr:nvPicPr>
        <xdr:cNvPr id="24" name="Picture 24" descr="IMG_2532">
          <a:extLst>
            <a:ext uri="{FF2B5EF4-FFF2-40B4-BE49-F238E27FC236}">
              <a16:creationId xmlns="" xmlns:a16="http://schemas.microsoft.com/office/drawing/2014/main" id="{CA0DE1F1-DF1C-6936-3B9D-424ADD2C8364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6" cstate="print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815110" y="42204174"/>
          <a:ext cx="1125321" cy="4538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April%202026%20POE%20BA%20-%20Commitment%20Sheet%202025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"/>
      <sheetName val="Commitment"/>
      <sheetName val="Item"/>
      <sheetName val="Sunny 11.25"/>
      <sheetName val="ValueSelect"/>
      <sheetName val="Data"/>
    </sheetNames>
    <sheetDataSet>
      <sheetData sheetId="0"/>
      <sheetData sheetId="1"/>
      <sheetData sheetId="2"/>
      <sheetData sheetId="3">
        <row r="104">
          <cell r="Q104">
            <v>3.62</v>
          </cell>
        </row>
        <row r="105">
          <cell r="Q105">
            <v>2.5499999999999998</v>
          </cell>
        </row>
        <row r="106">
          <cell r="Q106">
            <v>2.69</v>
          </cell>
        </row>
        <row r="107">
          <cell r="Q107">
            <v>3.45</v>
          </cell>
        </row>
        <row r="108">
          <cell r="Q108">
            <v>4.87</v>
          </cell>
        </row>
        <row r="109">
          <cell r="Q109">
            <v>7.15</v>
          </cell>
        </row>
        <row r="110">
          <cell r="Q110">
            <v>2.4500000000000002</v>
          </cell>
        </row>
        <row r="111">
          <cell r="Q111">
            <v>2.5</v>
          </cell>
        </row>
        <row r="112">
          <cell r="Q112">
            <v>1.83</v>
          </cell>
        </row>
        <row r="113">
          <cell r="Q113">
            <v>1.5</v>
          </cell>
        </row>
        <row r="114">
          <cell r="Q114">
            <v>3.57</v>
          </cell>
        </row>
        <row r="115">
          <cell r="Q115">
            <v>3.24</v>
          </cell>
        </row>
        <row r="116">
          <cell r="Q116">
            <v>2.4</v>
          </cell>
        </row>
        <row r="117">
          <cell r="Q117">
            <v>1.5</v>
          </cell>
        </row>
        <row r="118">
          <cell r="Q118">
            <v>1.4</v>
          </cell>
        </row>
        <row r="119">
          <cell r="Q119">
            <v>1.4</v>
          </cell>
        </row>
        <row r="120">
          <cell r="Q120">
            <v>2.7</v>
          </cell>
        </row>
        <row r="121">
          <cell r="Q121">
            <v>3.75</v>
          </cell>
        </row>
        <row r="122">
          <cell r="Q122">
            <v>6.4</v>
          </cell>
        </row>
        <row r="123">
          <cell r="Q123">
            <v>3.8</v>
          </cell>
        </row>
        <row r="124">
          <cell r="Q124">
            <v>4</v>
          </cell>
        </row>
        <row r="125">
          <cell r="Q125">
            <v>4.4000000000000004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3"/>
  <sheetViews>
    <sheetView tabSelected="1" zoomScale="81" zoomScaleNormal="81" workbookViewId="0">
      <selection activeCell="B2" sqref="B2:B7"/>
    </sheetView>
  </sheetViews>
  <sheetFormatPr defaultColWidth="9.140625" defaultRowHeight="15"/>
  <cols>
    <col min="1" max="1" width="10.140625" style="1" customWidth="1"/>
    <col min="2" max="2" width="50.42578125" style="2" customWidth="1"/>
    <col min="3" max="3" width="8.42578125" style="2" hidden="1" customWidth="1"/>
    <col min="4" max="4" width="10.7109375" style="2" customWidth="1"/>
    <col min="5" max="5" width="32.42578125" style="2" customWidth="1"/>
    <col min="6" max="6" width="17.5703125" style="2" customWidth="1"/>
    <col min="7" max="7" width="15" style="2" customWidth="1"/>
    <col min="8" max="8" width="29.140625" style="2" customWidth="1"/>
    <col min="9" max="9" width="20.85546875" style="2" customWidth="1"/>
    <col min="10" max="10" width="15.42578125" style="2" customWidth="1"/>
    <col min="11" max="11" width="9.7109375" style="3" customWidth="1"/>
    <col min="12" max="12" width="16.42578125" style="2" customWidth="1"/>
    <col min="13" max="13" width="10.42578125" style="2" customWidth="1"/>
    <col min="14" max="14" width="15.5703125" style="2" customWidth="1"/>
    <col min="15" max="15" width="8.5703125" style="2" customWidth="1"/>
    <col min="16" max="16" width="13" style="2" customWidth="1"/>
    <col min="17" max="17" width="19.28515625" style="2" customWidth="1"/>
    <col min="18" max="18" width="11.85546875" style="2" customWidth="1"/>
    <col min="19" max="19" width="8.5703125" style="5" customWidth="1"/>
    <col min="20" max="20" width="9.42578125" style="2" customWidth="1"/>
    <col min="21" max="21" width="15.42578125" style="2" customWidth="1"/>
    <col min="22" max="22" width="8.140625" style="84" customWidth="1"/>
    <col min="23" max="23" width="8.7109375" style="84" customWidth="1"/>
    <col min="24" max="24" width="8.5703125" style="84" customWidth="1"/>
    <col min="25" max="25" width="8.140625" style="84" customWidth="1"/>
    <col min="26" max="26" width="8.7109375" style="84" customWidth="1"/>
    <col min="27" max="27" width="7.140625" style="84" customWidth="1"/>
    <col min="28" max="28" width="7.5703125" style="85" customWidth="1"/>
    <col min="29" max="29" width="8" style="86" customWidth="1"/>
    <col min="30" max="30" width="10" style="87" customWidth="1"/>
    <col min="31" max="31" width="10" style="85" customWidth="1"/>
    <col min="32" max="32" width="9.85546875" style="86" customWidth="1"/>
    <col min="33" max="33" width="11.5703125" style="2" customWidth="1"/>
    <col min="34" max="34" width="8.85546875" style="5" customWidth="1"/>
    <col min="35" max="35" width="18.140625" style="2" customWidth="1"/>
    <col min="36" max="36" width="10.5703125" style="2" customWidth="1"/>
    <col min="37" max="37" width="11.5703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10" style="5" customWidth="1"/>
    <col min="50" max="50" width="12.140625" style="88" customWidth="1"/>
    <col min="51" max="51" width="13" style="2" customWidth="1"/>
    <col min="52" max="52" width="9.140625" style="2" customWidth="1"/>
    <col min="53" max="53" width="10.140625" style="5" customWidth="1"/>
    <col min="54" max="54" width="9.140625" style="2"/>
    <col min="55" max="55" width="15.140625" style="5" customWidth="1"/>
    <col min="56" max="56" width="18.7109375" style="5" customWidth="1"/>
    <col min="57" max="57" width="11.85546875" style="5" customWidth="1"/>
    <col min="58" max="60" width="9.140625" style="2" customWidth="1"/>
    <col min="61" max="61" width="11.5703125" style="2" customWidth="1"/>
    <col min="62" max="64" width="9.140625" style="2" customWidth="1"/>
    <col min="65" max="16384" width="9.140625" style="2"/>
  </cols>
  <sheetData>
    <row r="1" spans="1:64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7" t="s">
        <v>35</v>
      </c>
      <c r="AK1" s="22" t="s">
        <v>36</v>
      </c>
      <c r="AL1" s="23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4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6" t="s">
        <v>51</v>
      </c>
      <c r="BA1" s="29" t="s">
        <v>52</v>
      </c>
      <c r="BB1" s="7" t="s">
        <v>53</v>
      </c>
      <c r="BC1" s="21" t="s">
        <v>54</v>
      </c>
      <c r="BD1" s="21" t="s">
        <v>55</v>
      </c>
      <c r="BE1" s="21" t="s">
        <v>56</v>
      </c>
      <c r="BF1" s="30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  <c r="BK1" s="31" t="s">
        <v>62</v>
      </c>
      <c r="BL1" s="32" t="s">
        <v>63</v>
      </c>
    </row>
    <row r="2" spans="1:64" ht="26.1" customHeight="1">
      <c r="A2" s="58"/>
      <c r="B2" s="90"/>
      <c r="C2" s="39"/>
      <c r="D2" s="34" t="s">
        <v>107</v>
      </c>
      <c r="E2" s="33" t="s">
        <v>108</v>
      </c>
      <c r="F2" s="35" t="s">
        <v>64</v>
      </c>
      <c r="G2" s="72" t="s">
        <v>120</v>
      </c>
      <c r="H2" s="35" t="s">
        <v>76</v>
      </c>
      <c r="I2" s="35" t="s">
        <v>76</v>
      </c>
      <c r="J2" s="37" t="s">
        <v>116</v>
      </c>
      <c r="K2" s="37" t="s">
        <v>116</v>
      </c>
      <c r="L2" s="38" t="s">
        <v>121</v>
      </c>
      <c r="M2" s="37" t="s">
        <v>109</v>
      </c>
      <c r="N2" s="39"/>
      <c r="O2" s="39"/>
      <c r="P2" s="73" t="s">
        <v>122</v>
      </c>
      <c r="Q2" s="39"/>
      <c r="R2" s="33" t="s">
        <v>66</v>
      </c>
      <c r="S2" s="60">
        <f>'[1]Sunny 11.25'!Q104</f>
        <v>3.62</v>
      </c>
      <c r="T2" s="33" t="s">
        <v>67</v>
      </c>
      <c r="U2" s="94"/>
      <c r="V2" s="97"/>
      <c r="W2" s="97"/>
      <c r="X2" s="97"/>
      <c r="Y2" s="56">
        <v>15</v>
      </c>
      <c r="Z2" s="56">
        <v>4</v>
      </c>
      <c r="AA2" s="56">
        <v>27.5</v>
      </c>
      <c r="AB2" s="41">
        <v>10</v>
      </c>
      <c r="AC2" s="42">
        <v>1</v>
      </c>
      <c r="AD2" s="43">
        <f t="shared" ref="AD2:AD23" si="0">IF(Y2="","",Y2*Z2*AA2/1000000)</f>
        <v>1.65E-3</v>
      </c>
      <c r="AE2" s="41">
        <v>63</v>
      </c>
      <c r="AF2" s="44">
        <f t="shared" ref="AF2:AF22" si="1">IF(AC2="","",AE2/AD2*AC2)</f>
        <v>38181.818181818184</v>
      </c>
      <c r="AG2" s="45">
        <v>2250</v>
      </c>
      <c r="AH2" s="46">
        <f t="shared" ref="AH2:AH23" si="2">IF(ISERROR(AG2/AF2),"",AG2/AF2)</f>
        <v>5.8928571428571427E-2</v>
      </c>
      <c r="AI2" s="55" t="s">
        <v>72</v>
      </c>
      <c r="AJ2" s="48">
        <v>3.4000000000000002E-2</v>
      </c>
      <c r="AK2" s="49">
        <f t="shared" ref="AK2:AK7" si="3">AJ2+20%</f>
        <v>0.23400000000000001</v>
      </c>
      <c r="AL2" s="46">
        <f t="shared" ref="AL2:AL23" si="4">IF(ISERROR(S2*AK2),"",S2*AK2)</f>
        <v>0.84708000000000006</v>
      </c>
      <c r="AM2" s="46">
        <f t="shared" ref="AM2:AM23" si="5">IF(ISERROR(S2+AH2+AL2),"",S2+AH2+AL2)</f>
        <v>4.5260085714285712</v>
      </c>
      <c r="AN2" s="50">
        <v>0</v>
      </c>
      <c r="AO2" s="46">
        <f t="shared" ref="AO2:AO23" si="6">IF(ISERROR(AX2*AN2),"",AX2*AN2)</f>
        <v>0</v>
      </c>
      <c r="AP2" s="62">
        <v>0.05</v>
      </c>
      <c r="AQ2" s="46">
        <f t="shared" ref="AQ2:AQ23" si="7">IF(ISERROR(AX2*AP2),"",AX2*AP2)</f>
        <v>0.32500000000000001</v>
      </c>
      <c r="AR2" s="51">
        <v>0</v>
      </c>
      <c r="AS2" s="50">
        <v>0</v>
      </c>
      <c r="AT2" s="46">
        <f t="shared" ref="AT2:AT7" si="8">IF(ISERROR(AX2*AS2),"",AX2*AS2)</f>
        <v>0</v>
      </c>
      <c r="AU2" s="46">
        <f t="shared" ref="AU2:AU23" si="9">IF(ISERROR(AO2+AQ2+AT2),"",AO2+AQ2+AT2)</f>
        <v>0.32500000000000001</v>
      </c>
      <c r="AV2" s="46">
        <f t="shared" ref="AV2:AV23" si="10">IF(ISERROR(AM2+AU2),"",AM2+AU2)</f>
        <v>4.8510085714285713</v>
      </c>
      <c r="AW2" s="52">
        <f t="shared" ref="AW2:AW16" si="11">IF(ISERROR((AX2-AV2)/AX2),"",(AX2-AV2)/AX2)</f>
        <v>0.25369098901098902</v>
      </c>
      <c r="AX2" s="61">
        <v>6.5</v>
      </c>
      <c r="AY2" s="39"/>
      <c r="AZ2" s="39"/>
      <c r="BA2" s="6"/>
      <c r="BB2" s="35">
        <v>500</v>
      </c>
      <c r="BC2" s="46">
        <f t="shared" ref="BC2:BC23" si="12">IF(ISERROR(AV2*BB2),"",AV2*BB2)</f>
        <v>2425.5042857142857</v>
      </c>
      <c r="BD2" s="46">
        <f t="shared" ref="BD2:BD23" si="13">IF(ISERROR(AX2*BB2),"",AX2*BB2)</f>
        <v>3250</v>
      </c>
      <c r="BE2" s="46">
        <f t="shared" ref="BE2:BE23" si="14">IF(ISERROR(AY2*BB2),"",AY2*BB2)</f>
        <v>0</v>
      </c>
      <c r="BF2" s="53" t="str">
        <f t="shared" ref="BF2:BF23" si="15">IF(V2="","",V2*W2*X2/1000000/AC2*BB2)</f>
        <v/>
      </c>
      <c r="BG2" s="39"/>
      <c r="BH2" s="39"/>
      <c r="BI2" s="59" t="s">
        <v>69</v>
      </c>
      <c r="BJ2" s="59" t="s">
        <v>70</v>
      </c>
      <c r="BK2" s="59" t="s">
        <v>117</v>
      </c>
      <c r="BL2" s="94"/>
    </row>
    <row r="3" spans="1:64" ht="26.1" customHeight="1">
      <c r="A3" s="58"/>
      <c r="B3" s="90"/>
      <c r="C3" s="39"/>
      <c r="D3" s="34" t="s">
        <v>115</v>
      </c>
      <c r="E3" s="33" t="s">
        <v>108</v>
      </c>
      <c r="F3" s="35" t="s">
        <v>64</v>
      </c>
      <c r="G3" s="72" t="s">
        <v>119</v>
      </c>
      <c r="H3" s="63" t="s">
        <v>123</v>
      </c>
      <c r="I3" s="63" t="s">
        <v>123</v>
      </c>
      <c r="J3" s="37" t="s">
        <v>116</v>
      </c>
      <c r="K3" s="37" t="s">
        <v>116</v>
      </c>
      <c r="L3" s="38" t="s">
        <v>77</v>
      </c>
      <c r="M3" s="37" t="s">
        <v>109</v>
      </c>
      <c r="N3" s="39"/>
      <c r="O3" s="39"/>
      <c r="P3" s="73" t="s">
        <v>124</v>
      </c>
      <c r="Q3" s="39"/>
      <c r="R3" s="33" t="s">
        <v>66</v>
      </c>
      <c r="S3" s="60">
        <f>'[1]Sunny 11.25'!Q105</f>
        <v>2.5499999999999998</v>
      </c>
      <c r="T3" s="33" t="s">
        <v>67</v>
      </c>
      <c r="U3" s="94"/>
      <c r="V3" s="97"/>
      <c r="W3" s="97"/>
      <c r="X3" s="97"/>
      <c r="Y3" s="56">
        <v>16</v>
      </c>
      <c r="Z3" s="56">
        <v>9</v>
      </c>
      <c r="AA3" s="56">
        <v>12</v>
      </c>
      <c r="AB3" s="41">
        <v>10</v>
      </c>
      <c r="AC3" s="42">
        <v>1</v>
      </c>
      <c r="AD3" s="43">
        <f t="shared" si="0"/>
        <v>1.7279999999999999E-3</v>
      </c>
      <c r="AE3" s="41">
        <v>63</v>
      </c>
      <c r="AF3" s="44">
        <f t="shared" si="1"/>
        <v>36458.333333333336</v>
      </c>
      <c r="AG3" s="45">
        <v>2250</v>
      </c>
      <c r="AH3" s="46">
        <f t="shared" si="2"/>
        <v>6.1714285714285708E-2</v>
      </c>
      <c r="AI3" s="55" t="s">
        <v>72</v>
      </c>
      <c r="AJ3" s="48">
        <v>3.4000000000000002E-2</v>
      </c>
      <c r="AK3" s="49">
        <f t="shared" si="3"/>
        <v>0.23400000000000001</v>
      </c>
      <c r="AL3" s="46">
        <f t="shared" si="4"/>
        <v>0.59670000000000001</v>
      </c>
      <c r="AM3" s="46">
        <f t="shared" si="5"/>
        <v>3.2084142857142854</v>
      </c>
      <c r="AN3" s="50">
        <v>0</v>
      </c>
      <c r="AO3" s="46">
        <f t="shared" si="6"/>
        <v>0</v>
      </c>
      <c r="AP3" s="62">
        <v>0.05</v>
      </c>
      <c r="AQ3" s="46">
        <f t="shared" si="7"/>
        <v>0.25</v>
      </c>
      <c r="AR3" s="51">
        <v>0</v>
      </c>
      <c r="AS3" s="50">
        <v>0</v>
      </c>
      <c r="AT3" s="46">
        <f t="shared" si="8"/>
        <v>0</v>
      </c>
      <c r="AU3" s="46">
        <f t="shared" si="9"/>
        <v>0.25</v>
      </c>
      <c r="AV3" s="46">
        <f t="shared" si="10"/>
        <v>3.4584142857142854</v>
      </c>
      <c r="AW3" s="52">
        <f t="shared" si="11"/>
        <v>0.3083171428571429</v>
      </c>
      <c r="AX3" s="61">
        <v>5</v>
      </c>
      <c r="AY3" s="39"/>
      <c r="AZ3" s="39"/>
      <c r="BA3" s="6"/>
      <c r="BB3" s="35">
        <v>500</v>
      </c>
      <c r="BC3" s="46">
        <f t="shared" si="12"/>
        <v>1729.2071428571428</v>
      </c>
      <c r="BD3" s="46">
        <f t="shared" si="13"/>
        <v>2500</v>
      </c>
      <c r="BE3" s="46">
        <f t="shared" si="14"/>
        <v>0</v>
      </c>
      <c r="BF3" s="53" t="str">
        <f t="shared" si="15"/>
        <v/>
      </c>
      <c r="BG3" s="39"/>
      <c r="BH3" s="39"/>
      <c r="BI3" s="59" t="s">
        <v>69</v>
      </c>
      <c r="BJ3" s="59" t="s">
        <v>70</v>
      </c>
      <c r="BK3" s="59" t="s">
        <v>118</v>
      </c>
      <c r="BL3" s="94"/>
    </row>
    <row r="4" spans="1:64" ht="26.1" customHeight="1">
      <c r="A4" s="58"/>
      <c r="B4" s="90"/>
      <c r="C4" s="39"/>
      <c r="D4" s="34" t="s">
        <v>115</v>
      </c>
      <c r="E4" s="33" t="s">
        <v>108</v>
      </c>
      <c r="F4" s="35" t="s">
        <v>64</v>
      </c>
      <c r="G4" s="72" t="s">
        <v>119</v>
      </c>
      <c r="H4" s="36" t="s">
        <v>75</v>
      </c>
      <c r="I4" s="36" t="s">
        <v>75</v>
      </c>
      <c r="J4" s="37" t="s">
        <v>116</v>
      </c>
      <c r="K4" s="37" t="s">
        <v>116</v>
      </c>
      <c r="L4" s="38" t="s">
        <v>125</v>
      </c>
      <c r="M4" s="37" t="s">
        <v>109</v>
      </c>
      <c r="N4" s="39"/>
      <c r="O4" s="39"/>
      <c r="P4" s="73" t="s">
        <v>126</v>
      </c>
      <c r="Q4" s="39"/>
      <c r="R4" s="33" t="s">
        <v>66</v>
      </c>
      <c r="S4" s="60">
        <f>'[1]Sunny 11.25'!Q106</f>
        <v>2.69</v>
      </c>
      <c r="T4" s="33" t="s">
        <v>67</v>
      </c>
      <c r="U4" s="94"/>
      <c r="V4" s="97"/>
      <c r="W4" s="97"/>
      <c r="X4" s="97"/>
      <c r="Y4" s="56">
        <v>10</v>
      </c>
      <c r="Z4" s="56">
        <v>10</v>
      </c>
      <c r="AA4" s="56">
        <v>12.5</v>
      </c>
      <c r="AB4" s="41">
        <v>10</v>
      </c>
      <c r="AC4" s="42">
        <v>1</v>
      </c>
      <c r="AD4" s="43">
        <f t="shared" si="0"/>
        <v>1.25E-3</v>
      </c>
      <c r="AE4" s="41">
        <v>63</v>
      </c>
      <c r="AF4" s="44">
        <f t="shared" si="1"/>
        <v>50400</v>
      </c>
      <c r="AG4" s="45">
        <v>2250</v>
      </c>
      <c r="AH4" s="46">
        <f t="shared" si="2"/>
        <v>4.4642857142857144E-2</v>
      </c>
      <c r="AI4" s="55" t="s">
        <v>72</v>
      </c>
      <c r="AJ4" s="48">
        <v>3.4000000000000002E-2</v>
      </c>
      <c r="AK4" s="49">
        <f t="shared" si="3"/>
        <v>0.23400000000000001</v>
      </c>
      <c r="AL4" s="46">
        <f t="shared" si="4"/>
        <v>0.62946000000000002</v>
      </c>
      <c r="AM4" s="46">
        <f t="shared" si="5"/>
        <v>3.3641028571428571</v>
      </c>
      <c r="AN4" s="50">
        <v>0</v>
      </c>
      <c r="AO4" s="46">
        <f t="shared" si="6"/>
        <v>0</v>
      </c>
      <c r="AP4" s="62">
        <v>0.05</v>
      </c>
      <c r="AQ4" s="46">
        <f t="shared" si="7"/>
        <v>0.25</v>
      </c>
      <c r="AR4" s="51">
        <v>0</v>
      </c>
      <c r="AS4" s="50">
        <v>0</v>
      </c>
      <c r="AT4" s="46">
        <f t="shared" si="8"/>
        <v>0</v>
      </c>
      <c r="AU4" s="46">
        <f t="shared" si="9"/>
        <v>0.25</v>
      </c>
      <c r="AV4" s="46">
        <f t="shared" si="10"/>
        <v>3.6141028571428571</v>
      </c>
      <c r="AW4" s="52">
        <f t="shared" si="11"/>
        <v>0.27717942857142858</v>
      </c>
      <c r="AX4" s="61">
        <v>5</v>
      </c>
      <c r="AY4" s="39"/>
      <c r="AZ4" s="39"/>
      <c r="BA4" s="6"/>
      <c r="BB4" s="35">
        <v>500</v>
      </c>
      <c r="BC4" s="46">
        <f t="shared" si="12"/>
        <v>1807.0514285714285</v>
      </c>
      <c r="BD4" s="46">
        <f t="shared" si="13"/>
        <v>2500</v>
      </c>
      <c r="BE4" s="46">
        <f t="shared" si="14"/>
        <v>0</v>
      </c>
      <c r="BF4" s="53" t="str">
        <f t="shared" si="15"/>
        <v/>
      </c>
      <c r="BG4" s="39"/>
      <c r="BH4" s="39"/>
      <c r="BI4" s="59" t="s">
        <v>69</v>
      </c>
      <c r="BJ4" s="59" t="s">
        <v>70</v>
      </c>
      <c r="BK4" s="59" t="s">
        <v>118</v>
      </c>
      <c r="BL4" s="94"/>
    </row>
    <row r="5" spans="1:64" ht="26.1" customHeight="1">
      <c r="A5" s="58"/>
      <c r="B5" s="90"/>
      <c r="C5" s="39"/>
      <c r="D5" s="34" t="s">
        <v>107</v>
      </c>
      <c r="E5" s="33" t="s">
        <v>108</v>
      </c>
      <c r="F5" s="35" t="s">
        <v>64</v>
      </c>
      <c r="G5" s="72" t="s">
        <v>120</v>
      </c>
      <c r="H5" s="75" t="s">
        <v>83</v>
      </c>
      <c r="I5" s="75" t="s">
        <v>83</v>
      </c>
      <c r="J5" s="37" t="s">
        <v>116</v>
      </c>
      <c r="K5" s="37" t="s">
        <v>116</v>
      </c>
      <c r="L5" s="38" t="s">
        <v>127</v>
      </c>
      <c r="M5" s="37" t="s">
        <v>109</v>
      </c>
      <c r="N5" s="39"/>
      <c r="O5" s="39"/>
      <c r="P5" s="73" t="s">
        <v>128</v>
      </c>
      <c r="Q5" s="39"/>
      <c r="R5" s="33" t="s">
        <v>66</v>
      </c>
      <c r="S5" s="60">
        <f>'[1]Sunny 11.25'!Q107</f>
        <v>3.45</v>
      </c>
      <c r="T5" s="33" t="s">
        <v>67</v>
      </c>
      <c r="U5" s="94"/>
      <c r="V5" s="97"/>
      <c r="W5" s="97"/>
      <c r="X5" s="97"/>
      <c r="Y5" s="56">
        <v>11</v>
      </c>
      <c r="Z5" s="56">
        <v>11</v>
      </c>
      <c r="AA5" s="56">
        <v>40.5</v>
      </c>
      <c r="AB5" s="41">
        <v>10</v>
      </c>
      <c r="AC5" s="42">
        <v>1</v>
      </c>
      <c r="AD5" s="43">
        <f t="shared" si="0"/>
        <v>4.9005000000000003E-3</v>
      </c>
      <c r="AE5" s="41">
        <v>63</v>
      </c>
      <c r="AF5" s="44">
        <f t="shared" si="1"/>
        <v>12855.831037649219</v>
      </c>
      <c r="AG5" s="45">
        <v>2250</v>
      </c>
      <c r="AH5" s="46">
        <f t="shared" si="2"/>
        <v>0.17501785714285714</v>
      </c>
      <c r="AI5" s="55" t="s">
        <v>72</v>
      </c>
      <c r="AJ5" s="48">
        <v>3.4000000000000002E-2</v>
      </c>
      <c r="AK5" s="49">
        <f t="shared" si="3"/>
        <v>0.23400000000000001</v>
      </c>
      <c r="AL5" s="46">
        <f t="shared" si="4"/>
        <v>0.80730000000000013</v>
      </c>
      <c r="AM5" s="46">
        <f t="shared" si="5"/>
        <v>4.4323178571428574</v>
      </c>
      <c r="AN5" s="50">
        <v>0</v>
      </c>
      <c r="AO5" s="46">
        <f t="shared" si="6"/>
        <v>0</v>
      </c>
      <c r="AP5" s="62">
        <v>0.05</v>
      </c>
      <c r="AQ5" s="46">
        <f t="shared" si="7"/>
        <v>0.35000000000000003</v>
      </c>
      <c r="AR5" s="51">
        <v>0</v>
      </c>
      <c r="AS5" s="50">
        <v>0</v>
      </c>
      <c r="AT5" s="46">
        <f t="shared" si="8"/>
        <v>0</v>
      </c>
      <c r="AU5" s="46">
        <f t="shared" si="9"/>
        <v>0.35000000000000003</v>
      </c>
      <c r="AV5" s="46">
        <f t="shared" si="10"/>
        <v>4.7823178571428571</v>
      </c>
      <c r="AW5" s="52">
        <f t="shared" si="11"/>
        <v>0.31681173469387758</v>
      </c>
      <c r="AX5" s="61">
        <v>7</v>
      </c>
      <c r="AY5" s="39"/>
      <c r="AZ5" s="39"/>
      <c r="BA5" s="6"/>
      <c r="BB5" s="35">
        <v>500</v>
      </c>
      <c r="BC5" s="46">
        <f t="shared" si="12"/>
        <v>2391.1589285714285</v>
      </c>
      <c r="BD5" s="46">
        <f t="shared" si="13"/>
        <v>3500</v>
      </c>
      <c r="BE5" s="46">
        <f t="shared" si="14"/>
        <v>0</v>
      </c>
      <c r="BF5" s="53" t="str">
        <f t="shared" si="15"/>
        <v/>
      </c>
      <c r="BG5" s="39"/>
      <c r="BH5" s="39"/>
      <c r="BI5" s="59" t="s">
        <v>69</v>
      </c>
      <c r="BJ5" s="59" t="s">
        <v>70</v>
      </c>
      <c r="BK5" s="59" t="s">
        <v>118</v>
      </c>
      <c r="BL5" s="94"/>
    </row>
    <row r="6" spans="1:64" ht="26.1" customHeight="1">
      <c r="A6" s="58"/>
      <c r="B6" s="90"/>
      <c r="C6" s="39"/>
      <c r="D6" s="34" t="s">
        <v>115</v>
      </c>
      <c r="E6" s="33" t="s">
        <v>108</v>
      </c>
      <c r="F6" s="35" t="s">
        <v>64</v>
      </c>
      <c r="G6" s="72" t="s">
        <v>120</v>
      </c>
      <c r="H6" s="36" t="s">
        <v>78</v>
      </c>
      <c r="I6" s="36" t="s">
        <v>78</v>
      </c>
      <c r="J6" s="37" t="s">
        <v>116</v>
      </c>
      <c r="K6" s="37" t="s">
        <v>116</v>
      </c>
      <c r="L6" s="38" t="s">
        <v>79</v>
      </c>
      <c r="M6" s="37" t="s">
        <v>109</v>
      </c>
      <c r="N6" s="39"/>
      <c r="O6" s="39"/>
      <c r="P6" s="73" t="s">
        <v>129</v>
      </c>
      <c r="Q6" s="39"/>
      <c r="R6" s="33" t="s">
        <v>66</v>
      </c>
      <c r="S6" s="60">
        <f>'[1]Sunny 11.25'!Q108</f>
        <v>4.87</v>
      </c>
      <c r="T6" s="33" t="s">
        <v>67</v>
      </c>
      <c r="U6" s="94"/>
      <c r="V6" s="97"/>
      <c r="W6" s="97"/>
      <c r="X6" s="97"/>
      <c r="Y6" s="56">
        <v>15.5</v>
      </c>
      <c r="Z6" s="56">
        <v>15.5</v>
      </c>
      <c r="AA6" s="56">
        <v>17</v>
      </c>
      <c r="AB6" s="41">
        <v>10</v>
      </c>
      <c r="AC6" s="42">
        <v>1</v>
      </c>
      <c r="AD6" s="43">
        <f t="shared" si="0"/>
        <v>4.0842500000000002E-3</v>
      </c>
      <c r="AE6" s="41">
        <v>63</v>
      </c>
      <c r="AF6" s="44">
        <f t="shared" si="1"/>
        <v>15425.108649078777</v>
      </c>
      <c r="AG6" s="45">
        <v>2250</v>
      </c>
      <c r="AH6" s="46">
        <f t="shared" si="2"/>
        <v>0.14586607142857144</v>
      </c>
      <c r="AI6" s="55" t="s">
        <v>72</v>
      </c>
      <c r="AJ6" s="48">
        <v>3.4000000000000002E-2</v>
      </c>
      <c r="AK6" s="49">
        <f t="shared" si="3"/>
        <v>0.23400000000000001</v>
      </c>
      <c r="AL6" s="46">
        <f t="shared" si="4"/>
        <v>1.13958</v>
      </c>
      <c r="AM6" s="46">
        <f t="shared" si="5"/>
        <v>6.155446071428571</v>
      </c>
      <c r="AN6" s="50">
        <v>0</v>
      </c>
      <c r="AO6" s="46">
        <f t="shared" si="6"/>
        <v>0</v>
      </c>
      <c r="AP6" s="62">
        <v>0.05</v>
      </c>
      <c r="AQ6" s="46">
        <f t="shared" si="7"/>
        <v>0.43250000000000005</v>
      </c>
      <c r="AR6" s="51">
        <v>0</v>
      </c>
      <c r="AS6" s="50">
        <v>0</v>
      </c>
      <c r="AT6" s="46">
        <f t="shared" si="8"/>
        <v>0</v>
      </c>
      <c r="AU6" s="46">
        <f t="shared" si="9"/>
        <v>0.43250000000000005</v>
      </c>
      <c r="AV6" s="46">
        <f t="shared" si="10"/>
        <v>6.5879460714285711</v>
      </c>
      <c r="AW6" s="52">
        <f t="shared" si="11"/>
        <v>0.23838773740710165</v>
      </c>
      <c r="AX6" s="61">
        <v>8.65</v>
      </c>
      <c r="AY6" s="39"/>
      <c r="AZ6" s="39"/>
      <c r="BA6" s="6"/>
      <c r="BB6" s="35">
        <v>500</v>
      </c>
      <c r="BC6" s="46">
        <f t="shared" si="12"/>
        <v>3293.9730357142857</v>
      </c>
      <c r="BD6" s="46">
        <f t="shared" si="13"/>
        <v>4325</v>
      </c>
      <c r="BE6" s="46">
        <f t="shared" si="14"/>
        <v>0</v>
      </c>
      <c r="BF6" s="53" t="str">
        <f t="shared" si="15"/>
        <v/>
      </c>
      <c r="BG6" s="39"/>
      <c r="BH6" s="39"/>
      <c r="BI6" s="59" t="s">
        <v>69</v>
      </c>
      <c r="BJ6" s="59" t="s">
        <v>70</v>
      </c>
      <c r="BK6" s="59" t="s">
        <v>117</v>
      </c>
      <c r="BL6" s="94"/>
    </row>
    <row r="7" spans="1:64" ht="26.1" customHeight="1">
      <c r="A7" s="58"/>
      <c r="B7" s="91"/>
      <c r="C7" s="39"/>
      <c r="D7" s="34" t="s">
        <v>107</v>
      </c>
      <c r="E7" s="33" t="s">
        <v>108</v>
      </c>
      <c r="F7" s="35" t="s">
        <v>64</v>
      </c>
      <c r="G7" s="72" t="s">
        <v>120</v>
      </c>
      <c r="H7" s="35" t="s">
        <v>81</v>
      </c>
      <c r="I7" s="35" t="s">
        <v>81</v>
      </c>
      <c r="J7" s="37" t="s">
        <v>116</v>
      </c>
      <c r="K7" s="37" t="s">
        <v>116</v>
      </c>
      <c r="L7" s="38" t="s">
        <v>130</v>
      </c>
      <c r="M7" s="37" t="s">
        <v>109</v>
      </c>
      <c r="N7" s="39"/>
      <c r="O7" s="39"/>
      <c r="P7" s="73" t="s">
        <v>131</v>
      </c>
      <c r="Q7" s="39"/>
      <c r="R7" s="33" t="s">
        <v>66</v>
      </c>
      <c r="S7" s="60">
        <f>'[1]Sunny 11.25'!Q109</f>
        <v>7.15</v>
      </c>
      <c r="T7" s="33" t="s">
        <v>67</v>
      </c>
      <c r="U7" s="94"/>
      <c r="V7" s="97"/>
      <c r="W7" s="97"/>
      <c r="X7" s="97"/>
      <c r="Y7" s="56">
        <v>20</v>
      </c>
      <c r="Z7" s="56">
        <v>20</v>
      </c>
      <c r="AA7" s="56">
        <v>27.5</v>
      </c>
      <c r="AB7" s="41">
        <v>10</v>
      </c>
      <c r="AC7" s="42">
        <v>1</v>
      </c>
      <c r="AD7" s="43">
        <f t="shared" si="0"/>
        <v>1.0999999999999999E-2</v>
      </c>
      <c r="AE7" s="41">
        <v>63</v>
      </c>
      <c r="AF7" s="44">
        <f t="shared" si="1"/>
        <v>5727.2727272727279</v>
      </c>
      <c r="AG7" s="45">
        <v>2250</v>
      </c>
      <c r="AH7" s="46">
        <f t="shared" si="2"/>
        <v>0.39285714285714279</v>
      </c>
      <c r="AI7" s="55" t="s">
        <v>72</v>
      </c>
      <c r="AJ7" s="48">
        <v>3.4000000000000002E-2</v>
      </c>
      <c r="AK7" s="49">
        <f t="shared" si="3"/>
        <v>0.23400000000000001</v>
      </c>
      <c r="AL7" s="46">
        <f t="shared" si="4"/>
        <v>1.6731000000000003</v>
      </c>
      <c r="AM7" s="46">
        <f t="shared" si="5"/>
        <v>9.2159571428571425</v>
      </c>
      <c r="AN7" s="50">
        <v>0</v>
      </c>
      <c r="AO7" s="46">
        <f t="shared" si="6"/>
        <v>0</v>
      </c>
      <c r="AP7" s="62">
        <v>0.05</v>
      </c>
      <c r="AQ7" s="46">
        <f t="shared" si="7"/>
        <v>0.63250000000000006</v>
      </c>
      <c r="AR7" s="51">
        <v>0</v>
      </c>
      <c r="AS7" s="50">
        <v>0</v>
      </c>
      <c r="AT7" s="46">
        <f t="shared" si="8"/>
        <v>0</v>
      </c>
      <c r="AU7" s="46">
        <f t="shared" si="9"/>
        <v>0.63250000000000006</v>
      </c>
      <c r="AV7" s="46">
        <f t="shared" si="10"/>
        <v>9.8484571428571428</v>
      </c>
      <c r="AW7" s="52">
        <f t="shared" si="11"/>
        <v>0.22146583850931681</v>
      </c>
      <c r="AX7" s="61">
        <v>12.65</v>
      </c>
      <c r="AY7" s="39"/>
      <c r="AZ7" s="39"/>
      <c r="BA7" s="6"/>
      <c r="BB7" s="35">
        <v>500</v>
      </c>
      <c r="BC7" s="46">
        <f t="shared" si="12"/>
        <v>4924.2285714285717</v>
      </c>
      <c r="BD7" s="46">
        <f t="shared" si="13"/>
        <v>6325</v>
      </c>
      <c r="BE7" s="46">
        <f t="shared" si="14"/>
        <v>0</v>
      </c>
      <c r="BF7" s="53" t="str">
        <f t="shared" si="15"/>
        <v/>
      </c>
      <c r="BG7" s="39"/>
      <c r="BH7" s="39"/>
      <c r="BI7" s="59" t="s">
        <v>69</v>
      </c>
      <c r="BJ7" s="59" t="s">
        <v>70</v>
      </c>
      <c r="BK7" s="59" t="s">
        <v>117</v>
      </c>
      <c r="BL7" s="94"/>
    </row>
    <row r="8" spans="1:64" ht="26.1" customHeight="1">
      <c r="A8" s="58"/>
      <c r="B8" s="89"/>
      <c r="C8" s="39"/>
      <c r="D8" s="37" t="s">
        <v>132</v>
      </c>
      <c r="E8" s="33" t="s">
        <v>108</v>
      </c>
      <c r="F8" s="35" t="s">
        <v>64</v>
      </c>
      <c r="G8" s="37" t="s">
        <v>133</v>
      </c>
      <c r="H8" s="36" t="s">
        <v>134</v>
      </c>
      <c r="I8" s="36" t="s">
        <v>135</v>
      </c>
      <c r="J8" s="37" t="s">
        <v>88</v>
      </c>
      <c r="K8" s="37" t="s">
        <v>88</v>
      </c>
      <c r="L8" s="71" t="s">
        <v>136</v>
      </c>
      <c r="M8" s="76" t="s">
        <v>137</v>
      </c>
      <c r="N8" s="39"/>
      <c r="O8" s="39"/>
      <c r="P8" s="73" t="s">
        <v>138</v>
      </c>
      <c r="Q8" s="39"/>
      <c r="R8" s="33" t="s">
        <v>66</v>
      </c>
      <c r="S8" s="60">
        <f>'[1]Sunny 11.25'!Q110</f>
        <v>2.4500000000000002</v>
      </c>
      <c r="T8" s="33" t="s">
        <v>67</v>
      </c>
      <c r="U8" s="94" t="s">
        <v>111</v>
      </c>
      <c r="V8" s="96">
        <v>30.5</v>
      </c>
      <c r="W8" s="96">
        <v>28</v>
      </c>
      <c r="X8" s="96">
        <v>26</v>
      </c>
      <c r="Y8" s="64">
        <v>17</v>
      </c>
      <c r="Z8" s="64">
        <v>9</v>
      </c>
      <c r="AA8" s="64">
        <v>22</v>
      </c>
      <c r="AB8" s="41">
        <v>10</v>
      </c>
      <c r="AC8" s="65">
        <v>2</v>
      </c>
      <c r="AD8" s="43">
        <f t="shared" si="0"/>
        <v>3.3660000000000001E-3</v>
      </c>
      <c r="AE8" s="41">
        <v>63</v>
      </c>
      <c r="AF8" s="44">
        <f t="shared" si="1"/>
        <v>37433.155080213903</v>
      </c>
      <c r="AG8" s="45">
        <v>2250</v>
      </c>
      <c r="AH8" s="46">
        <f t="shared" si="2"/>
        <v>6.0107142857142859E-2</v>
      </c>
      <c r="AI8" s="66" t="s">
        <v>139</v>
      </c>
      <c r="AJ8" s="67">
        <v>1.7999999999999999E-2</v>
      </c>
      <c r="AK8" s="62">
        <f>AJ8+20%</f>
        <v>0.218</v>
      </c>
      <c r="AL8" s="46">
        <f t="shared" si="4"/>
        <v>0.53410000000000002</v>
      </c>
      <c r="AM8" s="46">
        <f t="shared" si="5"/>
        <v>3.0442071428571431</v>
      </c>
      <c r="AN8" s="50">
        <v>0</v>
      </c>
      <c r="AO8" s="46">
        <f t="shared" si="6"/>
        <v>0</v>
      </c>
      <c r="AP8" s="62">
        <v>0.05</v>
      </c>
      <c r="AQ8" s="46">
        <f t="shared" si="7"/>
        <v>0.27250000000000002</v>
      </c>
      <c r="AR8" s="51">
        <v>0</v>
      </c>
      <c r="AS8" s="50">
        <v>0</v>
      </c>
      <c r="AT8" s="46">
        <f t="shared" ref="AT8:AT13" si="16">IF(ISERROR(AX8*AS8),"",AX8*AS8)</f>
        <v>0</v>
      </c>
      <c r="AU8" s="46">
        <f t="shared" si="9"/>
        <v>0.27250000000000002</v>
      </c>
      <c r="AV8" s="46">
        <f t="shared" si="10"/>
        <v>3.3167071428571431</v>
      </c>
      <c r="AW8" s="52">
        <f t="shared" si="11"/>
        <v>0.39142988204456092</v>
      </c>
      <c r="AX8" s="61">
        <v>5.45</v>
      </c>
      <c r="AY8" s="39"/>
      <c r="AZ8" s="39"/>
      <c r="BA8" s="6"/>
      <c r="BB8" s="68">
        <v>1200</v>
      </c>
      <c r="BC8" s="46">
        <f t="shared" si="12"/>
        <v>3980.0485714285719</v>
      </c>
      <c r="BD8" s="46">
        <f t="shared" si="13"/>
        <v>6540</v>
      </c>
      <c r="BE8" s="46">
        <f t="shared" si="14"/>
        <v>0</v>
      </c>
      <c r="BF8" s="53">
        <v>13.32</v>
      </c>
      <c r="BG8" s="39"/>
      <c r="BH8" s="39"/>
      <c r="BI8" s="59" t="s">
        <v>84</v>
      </c>
      <c r="BJ8" s="35" t="s">
        <v>70</v>
      </c>
      <c r="BK8" s="35" t="s">
        <v>89</v>
      </c>
      <c r="BL8" s="94" t="s">
        <v>112</v>
      </c>
    </row>
    <row r="9" spans="1:64" ht="26.1" customHeight="1">
      <c r="A9" s="58"/>
      <c r="B9" s="90"/>
      <c r="C9" s="39"/>
      <c r="D9" s="37" t="s">
        <v>132</v>
      </c>
      <c r="E9" s="33" t="s">
        <v>108</v>
      </c>
      <c r="F9" s="35" t="s">
        <v>64</v>
      </c>
      <c r="G9" s="37" t="s">
        <v>133</v>
      </c>
      <c r="H9" s="36" t="s">
        <v>140</v>
      </c>
      <c r="I9" s="36" t="s">
        <v>113</v>
      </c>
      <c r="J9" s="37" t="s">
        <v>88</v>
      </c>
      <c r="K9" s="37" t="s">
        <v>88</v>
      </c>
      <c r="L9" s="59" t="s">
        <v>141</v>
      </c>
      <c r="M9" s="76" t="s">
        <v>137</v>
      </c>
      <c r="N9" s="39"/>
      <c r="O9" s="39"/>
      <c r="P9" s="73" t="s">
        <v>142</v>
      </c>
      <c r="Q9" s="39"/>
      <c r="R9" s="33" t="s">
        <v>66</v>
      </c>
      <c r="S9" s="60">
        <f>'[1]Sunny 11.25'!Q111</f>
        <v>2.5</v>
      </c>
      <c r="T9" s="33" t="s">
        <v>67</v>
      </c>
      <c r="U9" s="94"/>
      <c r="V9" s="96"/>
      <c r="W9" s="96"/>
      <c r="X9" s="96"/>
      <c r="Y9" s="64">
        <v>8</v>
      </c>
      <c r="Z9" s="64">
        <v>8</v>
      </c>
      <c r="AA9" s="64">
        <v>11</v>
      </c>
      <c r="AB9" s="41">
        <v>10</v>
      </c>
      <c r="AC9" s="65">
        <v>1</v>
      </c>
      <c r="AD9" s="43">
        <f t="shared" si="0"/>
        <v>7.0399999999999998E-4</v>
      </c>
      <c r="AE9" s="41">
        <v>63</v>
      </c>
      <c r="AF9" s="44">
        <f t="shared" si="1"/>
        <v>89488.636363636368</v>
      </c>
      <c r="AG9" s="45">
        <v>2250</v>
      </c>
      <c r="AH9" s="46">
        <f t="shared" si="2"/>
        <v>2.514285714285714E-2</v>
      </c>
      <c r="AI9" s="70" t="s">
        <v>92</v>
      </c>
      <c r="AJ9" s="67">
        <v>0.3</v>
      </c>
      <c r="AK9" s="62">
        <f t="shared" ref="AK9:AK13" si="17">AJ9+20%</f>
        <v>0.5</v>
      </c>
      <c r="AL9" s="46">
        <f t="shared" si="4"/>
        <v>1.25</v>
      </c>
      <c r="AM9" s="46">
        <f t="shared" si="5"/>
        <v>3.7751428571428574</v>
      </c>
      <c r="AN9" s="50">
        <v>0</v>
      </c>
      <c r="AO9" s="46">
        <f t="shared" si="6"/>
        <v>0</v>
      </c>
      <c r="AP9" s="62">
        <v>0.05</v>
      </c>
      <c r="AQ9" s="46">
        <f t="shared" si="7"/>
        <v>0.29249999999999998</v>
      </c>
      <c r="AR9" s="51">
        <v>0</v>
      </c>
      <c r="AS9" s="50">
        <v>0</v>
      </c>
      <c r="AT9" s="46">
        <f t="shared" si="16"/>
        <v>0</v>
      </c>
      <c r="AU9" s="46">
        <f t="shared" si="9"/>
        <v>0.29249999999999998</v>
      </c>
      <c r="AV9" s="46">
        <f t="shared" si="10"/>
        <v>4.0676428571428573</v>
      </c>
      <c r="AW9" s="52">
        <f t="shared" si="11"/>
        <v>0.30467643467643463</v>
      </c>
      <c r="AX9" s="61">
        <v>5.85</v>
      </c>
      <c r="AY9" s="39"/>
      <c r="AZ9" s="39"/>
      <c r="BA9" s="6"/>
      <c r="BB9" s="68">
        <v>600</v>
      </c>
      <c r="BC9" s="46">
        <f t="shared" si="12"/>
        <v>2440.5857142857144</v>
      </c>
      <c r="BD9" s="46">
        <f t="shared" si="13"/>
        <v>3510</v>
      </c>
      <c r="BE9" s="46">
        <f t="shared" si="14"/>
        <v>0</v>
      </c>
      <c r="BF9" s="53" t="str">
        <f t="shared" si="15"/>
        <v/>
      </c>
      <c r="BG9" s="39"/>
      <c r="BH9" s="39"/>
      <c r="BI9" s="59" t="s">
        <v>84</v>
      </c>
      <c r="BJ9" s="35" t="s">
        <v>70</v>
      </c>
      <c r="BK9" s="35" t="s">
        <v>89</v>
      </c>
      <c r="BL9" s="94"/>
    </row>
    <row r="10" spans="1:64" ht="26.1" customHeight="1">
      <c r="A10" s="58"/>
      <c r="B10" s="90"/>
      <c r="C10" s="39"/>
      <c r="D10" s="37" t="s">
        <v>132</v>
      </c>
      <c r="E10" s="33" t="s">
        <v>108</v>
      </c>
      <c r="F10" s="35" t="s">
        <v>64</v>
      </c>
      <c r="G10" s="37" t="s">
        <v>143</v>
      </c>
      <c r="H10" s="36" t="s">
        <v>91</v>
      </c>
      <c r="I10" s="36" t="s">
        <v>85</v>
      </c>
      <c r="J10" s="37" t="s">
        <v>88</v>
      </c>
      <c r="K10" s="37" t="s">
        <v>88</v>
      </c>
      <c r="L10" s="59" t="s">
        <v>141</v>
      </c>
      <c r="M10" s="76" t="s">
        <v>137</v>
      </c>
      <c r="N10" s="39"/>
      <c r="O10" s="39"/>
      <c r="P10" s="73" t="s">
        <v>144</v>
      </c>
      <c r="Q10" s="39"/>
      <c r="R10" s="33" t="s">
        <v>66</v>
      </c>
      <c r="S10" s="60">
        <f>'[1]Sunny 11.25'!Q112</f>
        <v>1.83</v>
      </c>
      <c r="T10" s="33" t="s">
        <v>67</v>
      </c>
      <c r="U10" s="94"/>
      <c r="V10" s="96"/>
      <c r="W10" s="96"/>
      <c r="X10" s="96"/>
      <c r="Y10" s="64">
        <v>8</v>
      </c>
      <c r="Z10" s="64">
        <v>8</v>
      </c>
      <c r="AA10" s="64">
        <v>11</v>
      </c>
      <c r="AB10" s="41">
        <v>10</v>
      </c>
      <c r="AC10" s="65">
        <v>1</v>
      </c>
      <c r="AD10" s="43">
        <f t="shared" si="0"/>
        <v>7.0399999999999998E-4</v>
      </c>
      <c r="AE10" s="41">
        <v>63</v>
      </c>
      <c r="AF10" s="44">
        <f t="shared" si="1"/>
        <v>89488.636363636368</v>
      </c>
      <c r="AG10" s="45">
        <v>2250</v>
      </c>
      <c r="AH10" s="46">
        <f t="shared" si="2"/>
        <v>2.514285714285714E-2</v>
      </c>
      <c r="AI10" s="70" t="s">
        <v>92</v>
      </c>
      <c r="AJ10" s="67">
        <v>0.3</v>
      </c>
      <c r="AK10" s="62">
        <f t="shared" si="17"/>
        <v>0.5</v>
      </c>
      <c r="AL10" s="46">
        <f t="shared" si="4"/>
        <v>0.91500000000000004</v>
      </c>
      <c r="AM10" s="46">
        <f t="shared" si="5"/>
        <v>2.770142857142857</v>
      </c>
      <c r="AN10" s="50">
        <v>0</v>
      </c>
      <c r="AO10" s="46">
        <f t="shared" si="6"/>
        <v>0</v>
      </c>
      <c r="AP10" s="62">
        <v>0.05</v>
      </c>
      <c r="AQ10" s="46">
        <f t="shared" si="7"/>
        <v>0.23750000000000002</v>
      </c>
      <c r="AR10" s="51">
        <v>0</v>
      </c>
      <c r="AS10" s="50">
        <v>0</v>
      </c>
      <c r="AT10" s="46">
        <f t="shared" si="16"/>
        <v>0</v>
      </c>
      <c r="AU10" s="46">
        <f t="shared" si="9"/>
        <v>0.23750000000000002</v>
      </c>
      <c r="AV10" s="46">
        <f t="shared" si="10"/>
        <v>3.0076428571428568</v>
      </c>
      <c r="AW10" s="52">
        <f t="shared" si="11"/>
        <v>0.36681203007518803</v>
      </c>
      <c r="AX10" s="61">
        <v>4.75</v>
      </c>
      <c r="AY10" s="39"/>
      <c r="AZ10" s="39"/>
      <c r="BA10" s="6"/>
      <c r="BB10" s="68">
        <v>600</v>
      </c>
      <c r="BC10" s="46">
        <f t="shared" si="12"/>
        <v>1804.5857142857142</v>
      </c>
      <c r="BD10" s="46">
        <f t="shared" si="13"/>
        <v>2850</v>
      </c>
      <c r="BE10" s="46">
        <f t="shared" si="14"/>
        <v>0</v>
      </c>
      <c r="BF10" s="53" t="str">
        <f t="shared" si="15"/>
        <v/>
      </c>
      <c r="BG10" s="39"/>
      <c r="BH10" s="39"/>
      <c r="BI10" s="59" t="s">
        <v>84</v>
      </c>
      <c r="BJ10" s="35" t="s">
        <v>70</v>
      </c>
      <c r="BK10" s="35" t="s">
        <v>89</v>
      </c>
      <c r="BL10" s="94"/>
    </row>
    <row r="11" spans="1:64" ht="26.1" customHeight="1">
      <c r="A11" s="58"/>
      <c r="B11" s="90"/>
      <c r="C11" s="39"/>
      <c r="D11" s="37" t="s">
        <v>132</v>
      </c>
      <c r="E11" s="33" t="s">
        <v>108</v>
      </c>
      <c r="F11" s="35" t="s">
        <v>64</v>
      </c>
      <c r="G11" s="37" t="s">
        <v>143</v>
      </c>
      <c r="H11" s="36" t="s">
        <v>93</v>
      </c>
      <c r="I11" s="36" t="s">
        <v>94</v>
      </c>
      <c r="J11" s="37" t="s">
        <v>88</v>
      </c>
      <c r="K11" s="37" t="s">
        <v>88</v>
      </c>
      <c r="L11" s="59" t="s">
        <v>145</v>
      </c>
      <c r="M11" s="76" t="s">
        <v>146</v>
      </c>
      <c r="N11" s="39"/>
      <c r="O11" s="39"/>
      <c r="P11" s="73" t="s">
        <v>147</v>
      </c>
      <c r="Q11" s="39"/>
      <c r="R11" s="33" t="s">
        <v>66</v>
      </c>
      <c r="S11" s="60">
        <f>'[1]Sunny 11.25'!Q113</f>
        <v>1.5</v>
      </c>
      <c r="T11" s="33" t="s">
        <v>67</v>
      </c>
      <c r="U11" s="94"/>
      <c r="V11" s="96"/>
      <c r="W11" s="96"/>
      <c r="X11" s="96"/>
      <c r="Y11" s="64">
        <v>14</v>
      </c>
      <c r="Z11" s="64">
        <v>10</v>
      </c>
      <c r="AA11" s="64">
        <v>3</v>
      </c>
      <c r="AB11" s="41">
        <v>10</v>
      </c>
      <c r="AC11" s="65">
        <v>1</v>
      </c>
      <c r="AD11" s="74">
        <f t="shared" si="0"/>
        <v>4.2000000000000002E-4</v>
      </c>
      <c r="AE11" s="41">
        <v>63</v>
      </c>
      <c r="AF11" s="44">
        <f t="shared" si="1"/>
        <v>150000</v>
      </c>
      <c r="AG11" s="45">
        <v>2250</v>
      </c>
      <c r="AH11" s="46">
        <f t="shared" si="2"/>
        <v>1.4999999999999999E-2</v>
      </c>
      <c r="AI11" s="70" t="s">
        <v>92</v>
      </c>
      <c r="AJ11" s="67">
        <v>0.3</v>
      </c>
      <c r="AK11" s="62">
        <f t="shared" si="17"/>
        <v>0.5</v>
      </c>
      <c r="AL11" s="46">
        <f t="shared" si="4"/>
        <v>0.75</v>
      </c>
      <c r="AM11" s="46">
        <f t="shared" si="5"/>
        <v>2.2649999999999997</v>
      </c>
      <c r="AN11" s="50">
        <v>0</v>
      </c>
      <c r="AO11" s="46">
        <f t="shared" si="6"/>
        <v>0</v>
      </c>
      <c r="AP11" s="62">
        <v>0.05</v>
      </c>
      <c r="AQ11" s="46">
        <f t="shared" si="7"/>
        <v>0.19750000000000001</v>
      </c>
      <c r="AR11" s="51">
        <v>0</v>
      </c>
      <c r="AS11" s="50">
        <v>0</v>
      </c>
      <c r="AT11" s="46">
        <f t="shared" si="16"/>
        <v>0</v>
      </c>
      <c r="AU11" s="46">
        <f t="shared" si="9"/>
        <v>0.19750000000000001</v>
      </c>
      <c r="AV11" s="46">
        <f t="shared" si="10"/>
        <v>2.4624999999999995</v>
      </c>
      <c r="AW11" s="52">
        <f t="shared" si="11"/>
        <v>0.37658227848101283</v>
      </c>
      <c r="AX11" s="61">
        <v>3.95</v>
      </c>
      <c r="AY11" s="39"/>
      <c r="AZ11" s="39"/>
      <c r="BA11" s="6"/>
      <c r="BB11" s="68">
        <v>600</v>
      </c>
      <c r="BC11" s="46">
        <f t="shared" si="12"/>
        <v>1477.4999999999998</v>
      </c>
      <c r="BD11" s="46">
        <f t="shared" si="13"/>
        <v>2370</v>
      </c>
      <c r="BE11" s="46">
        <f t="shared" si="14"/>
        <v>0</v>
      </c>
      <c r="BF11" s="53" t="str">
        <f t="shared" si="15"/>
        <v/>
      </c>
      <c r="BG11" s="39"/>
      <c r="BH11" s="39"/>
      <c r="BI11" s="59" t="s">
        <v>84</v>
      </c>
      <c r="BJ11" s="35" t="s">
        <v>70</v>
      </c>
      <c r="BK11" s="35" t="s">
        <v>89</v>
      </c>
      <c r="BL11" s="94"/>
    </row>
    <row r="12" spans="1:64" ht="26.1" customHeight="1">
      <c r="A12" s="58"/>
      <c r="B12" s="90"/>
      <c r="C12" s="39"/>
      <c r="D12" s="37" t="s">
        <v>132</v>
      </c>
      <c r="E12" s="33" t="s">
        <v>108</v>
      </c>
      <c r="F12" s="35" t="s">
        <v>64</v>
      </c>
      <c r="G12" s="37" t="s">
        <v>148</v>
      </c>
      <c r="H12" s="36" t="s">
        <v>149</v>
      </c>
      <c r="I12" s="36" t="s">
        <v>150</v>
      </c>
      <c r="J12" s="37" t="s">
        <v>88</v>
      </c>
      <c r="K12" s="37" t="s">
        <v>88</v>
      </c>
      <c r="L12" s="59" t="s">
        <v>114</v>
      </c>
      <c r="M12" s="76" t="s">
        <v>137</v>
      </c>
      <c r="N12" s="39"/>
      <c r="O12" s="39"/>
      <c r="P12" s="73" t="s">
        <v>151</v>
      </c>
      <c r="Q12" s="39"/>
      <c r="R12" s="33" t="s">
        <v>66</v>
      </c>
      <c r="S12" s="60">
        <f>'[1]Sunny 11.25'!Q114</f>
        <v>3.57</v>
      </c>
      <c r="T12" s="33" t="s">
        <v>67</v>
      </c>
      <c r="U12" s="94"/>
      <c r="V12" s="96"/>
      <c r="W12" s="96"/>
      <c r="X12" s="96"/>
      <c r="Y12" s="64">
        <v>10</v>
      </c>
      <c r="Z12" s="64">
        <v>10</v>
      </c>
      <c r="AA12" s="64">
        <v>13</v>
      </c>
      <c r="AB12" s="41">
        <v>10</v>
      </c>
      <c r="AC12" s="65">
        <v>1</v>
      </c>
      <c r="AD12" s="43">
        <f t="shared" si="0"/>
        <v>1.2999999999999999E-3</v>
      </c>
      <c r="AE12" s="41">
        <v>63</v>
      </c>
      <c r="AF12" s="44">
        <f t="shared" si="1"/>
        <v>48461.538461538461</v>
      </c>
      <c r="AG12" s="45">
        <v>2250</v>
      </c>
      <c r="AH12" s="46">
        <f t="shared" si="2"/>
        <v>4.642857142857143E-2</v>
      </c>
      <c r="AI12" s="69" t="s">
        <v>90</v>
      </c>
      <c r="AJ12" s="67">
        <v>0.113</v>
      </c>
      <c r="AK12" s="62">
        <f t="shared" si="17"/>
        <v>0.313</v>
      </c>
      <c r="AL12" s="46">
        <f t="shared" si="4"/>
        <v>1.11741</v>
      </c>
      <c r="AM12" s="46">
        <f t="shared" si="5"/>
        <v>4.7338385714285707</v>
      </c>
      <c r="AN12" s="50">
        <v>0</v>
      </c>
      <c r="AO12" s="46">
        <f t="shared" si="6"/>
        <v>0</v>
      </c>
      <c r="AP12" s="62">
        <v>0.05</v>
      </c>
      <c r="AQ12" s="46">
        <f t="shared" si="7"/>
        <v>0.32500000000000001</v>
      </c>
      <c r="AR12" s="51">
        <v>0</v>
      </c>
      <c r="AS12" s="50">
        <v>0</v>
      </c>
      <c r="AT12" s="46">
        <f t="shared" si="16"/>
        <v>0</v>
      </c>
      <c r="AU12" s="46">
        <f t="shared" si="9"/>
        <v>0.32500000000000001</v>
      </c>
      <c r="AV12" s="46">
        <f t="shared" si="10"/>
        <v>5.0588385714285709</v>
      </c>
      <c r="AW12" s="52">
        <f t="shared" si="11"/>
        <v>0.22171714285714295</v>
      </c>
      <c r="AX12" s="61">
        <v>6.5</v>
      </c>
      <c r="AY12" s="39"/>
      <c r="AZ12" s="39"/>
      <c r="BA12" s="6"/>
      <c r="BB12" s="68">
        <v>600</v>
      </c>
      <c r="BC12" s="46">
        <f t="shared" si="12"/>
        <v>3035.3031428571426</v>
      </c>
      <c r="BD12" s="46">
        <f t="shared" si="13"/>
        <v>3900</v>
      </c>
      <c r="BE12" s="46">
        <f t="shared" si="14"/>
        <v>0</v>
      </c>
      <c r="BF12" s="53" t="str">
        <f t="shared" si="15"/>
        <v/>
      </c>
      <c r="BG12" s="39"/>
      <c r="BH12" s="39"/>
      <c r="BI12" s="59" t="s">
        <v>84</v>
      </c>
      <c r="BJ12" s="35" t="s">
        <v>70</v>
      </c>
      <c r="BK12" s="35" t="s">
        <v>89</v>
      </c>
      <c r="BL12" s="94"/>
    </row>
    <row r="13" spans="1:64" ht="26.1" customHeight="1">
      <c r="A13" s="58"/>
      <c r="B13" s="91"/>
      <c r="C13" s="39"/>
      <c r="D13" s="37" t="s">
        <v>132</v>
      </c>
      <c r="E13" s="33" t="s">
        <v>108</v>
      </c>
      <c r="F13" s="35" t="s">
        <v>64</v>
      </c>
      <c r="G13" s="37" t="s">
        <v>143</v>
      </c>
      <c r="H13" s="36" t="s">
        <v>95</v>
      </c>
      <c r="I13" s="36" t="s">
        <v>86</v>
      </c>
      <c r="J13" s="37" t="s">
        <v>88</v>
      </c>
      <c r="K13" s="37" t="s">
        <v>88</v>
      </c>
      <c r="L13" s="59" t="s">
        <v>87</v>
      </c>
      <c r="M13" s="76" t="s">
        <v>146</v>
      </c>
      <c r="N13" s="39"/>
      <c r="O13" s="39"/>
      <c r="P13" s="73" t="s">
        <v>152</v>
      </c>
      <c r="Q13" s="39"/>
      <c r="R13" s="33" t="s">
        <v>66</v>
      </c>
      <c r="S13" s="60">
        <f>'[1]Sunny 11.25'!Q115</f>
        <v>3.24</v>
      </c>
      <c r="T13" s="33" t="s">
        <v>67</v>
      </c>
      <c r="U13" s="94"/>
      <c r="V13" s="96"/>
      <c r="W13" s="96"/>
      <c r="X13" s="96"/>
      <c r="Y13" s="64">
        <v>25</v>
      </c>
      <c r="Z13" s="64">
        <v>14</v>
      </c>
      <c r="AA13" s="64">
        <v>3</v>
      </c>
      <c r="AB13" s="41">
        <v>10</v>
      </c>
      <c r="AC13" s="65">
        <v>1</v>
      </c>
      <c r="AD13" s="43">
        <f t="shared" si="0"/>
        <v>1.0499999999999999E-3</v>
      </c>
      <c r="AE13" s="41">
        <v>63</v>
      </c>
      <c r="AF13" s="44">
        <f t="shared" si="1"/>
        <v>60000.000000000007</v>
      </c>
      <c r="AG13" s="45">
        <v>2250</v>
      </c>
      <c r="AH13" s="46">
        <f t="shared" si="2"/>
        <v>3.7499999999999999E-2</v>
      </c>
      <c r="AI13" s="69" t="s">
        <v>90</v>
      </c>
      <c r="AJ13" s="67">
        <v>0.113</v>
      </c>
      <c r="AK13" s="62">
        <f t="shared" si="17"/>
        <v>0.313</v>
      </c>
      <c r="AL13" s="46">
        <f t="shared" si="4"/>
        <v>1.0141200000000001</v>
      </c>
      <c r="AM13" s="46">
        <f t="shared" si="5"/>
        <v>4.29162</v>
      </c>
      <c r="AN13" s="50">
        <v>0</v>
      </c>
      <c r="AO13" s="46">
        <f t="shared" si="6"/>
        <v>0</v>
      </c>
      <c r="AP13" s="62">
        <v>0.05</v>
      </c>
      <c r="AQ13" s="46">
        <f t="shared" si="7"/>
        <v>0.32500000000000001</v>
      </c>
      <c r="AR13" s="51">
        <v>0</v>
      </c>
      <c r="AS13" s="50">
        <v>0</v>
      </c>
      <c r="AT13" s="46">
        <f t="shared" si="16"/>
        <v>0</v>
      </c>
      <c r="AU13" s="46">
        <f t="shared" si="9"/>
        <v>0.32500000000000001</v>
      </c>
      <c r="AV13" s="46">
        <f t="shared" si="10"/>
        <v>4.6166200000000002</v>
      </c>
      <c r="AW13" s="52">
        <f t="shared" si="11"/>
        <v>0.2897507692307692</v>
      </c>
      <c r="AX13" s="61">
        <v>6.5</v>
      </c>
      <c r="AY13" s="39"/>
      <c r="AZ13" s="39"/>
      <c r="BA13" s="6"/>
      <c r="BB13" s="68">
        <v>600</v>
      </c>
      <c r="BC13" s="46">
        <f t="shared" si="12"/>
        <v>2769.9720000000002</v>
      </c>
      <c r="BD13" s="46">
        <f t="shared" si="13"/>
        <v>3900</v>
      </c>
      <c r="BE13" s="46">
        <f t="shared" si="14"/>
        <v>0</v>
      </c>
      <c r="BF13" s="53" t="str">
        <f t="shared" si="15"/>
        <v/>
      </c>
      <c r="BG13" s="39"/>
      <c r="BH13" s="39"/>
      <c r="BI13" s="59" t="s">
        <v>84</v>
      </c>
      <c r="BJ13" s="35" t="s">
        <v>70</v>
      </c>
      <c r="BK13" s="35" t="s">
        <v>89</v>
      </c>
      <c r="BL13" s="94"/>
    </row>
    <row r="14" spans="1:64" ht="26.1" customHeight="1">
      <c r="A14" s="58"/>
      <c r="B14" s="89"/>
      <c r="C14" s="39"/>
      <c r="D14" s="37" t="s">
        <v>153</v>
      </c>
      <c r="E14" s="39"/>
      <c r="F14" s="35" t="s">
        <v>64</v>
      </c>
      <c r="G14" s="37" t="s">
        <v>154</v>
      </c>
      <c r="H14" s="36" t="s">
        <v>65</v>
      </c>
      <c r="I14" s="36" t="s">
        <v>155</v>
      </c>
      <c r="J14" s="37" t="s">
        <v>156</v>
      </c>
      <c r="K14" s="37" t="s">
        <v>157</v>
      </c>
      <c r="L14" s="59" t="s">
        <v>158</v>
      </c>
      <c r="M14" s="77" t="s">
        <v>159</v>
      </c>
      <c r="N14" s="39"/>
      <c r="O14" s="39"/>
      <c r="P14" s="78" t="s">
        <v>160</v>
      </c>
      <c r="Q14" s="39"/>
      <c r="R14" s="33" t="s">
        <v>66</v>
      </c>
      <c r="S14" s="60">
        <f>'[1]Sunny 11.25'!Q116</f>
        <v>2.4</v>
      </c>
      <c r="T14" s="33" t="s">
        <v>67</v>
      </c>
      <c r="U14" s="92" t="s">
        <v>96</v>
      </c>
      <c r="V14" s="93">
        <v>43</v>
      </c>
      <c r="W14" s="93">
        <v>41</v>
      </c>
      <c r="X14" s="93">
        <v>38</v>
      </c>
      <c r="Y14" s="40">
        <v>17.5</v>
      </c>
      <c r="Z14" s="40">
        <v>9</v>
      </c>
      <c r="AA14" s="40">
        <v>22</v>
      </c>
      <c r="AB14" s="41">
        <v>10</v>
      </c>
      <c r="AC14" s="42">
        <v>2</v>
      </c>
      <c r="AD14" s="43">
        <f t="shared" si="0"/>
        <v>3.4650000000000002E-3</v>
      </c>
      <c r="AE14" s="41">
        <v>63</v>
      </c>
      <c r="AF14" s="44">
        <f t="shared" si="1"/>
        <v>36363.63636363636</v>
      </c>
      <c r="AG14" s="45">
        <v>2250</v>
      </c>
      <c r="AH14" s="46">
        <f t="shared" si="2"/>
        <v>6.1875000000000006E-2</v>
      </c>
      <c r="AI14" s="47" t="s">
        <v>68</v>
      </c>
      <c r="AJ14" s="48">
        <v>1.7999999999999999E-2</v>
      </c>
      <c r="AK14" s="49">
        <f>AJ14+20%</f>
        <v>0.218</v>
      </c>
      <c r="AL14" s="46">
        <f t="shared" si="4"/>
        <v>0.5232</v>
      </c>
      <c r="AM14" s="46">
        <f t="shared" si="5"/>
        <v>2.9850750000000001</v>
      </c>
      <c r="AN14" s="50">
        <v>0</v>
      </c>
      <c r="AO14" s="46">
        <f t="shared" si="6"/>
        <v>0</v>
      </c>
      <c r="AP14" s="62">
        <v>0</v>
      </c>
      <c r="AQ14" s="46">
        <f t="shared" si="7"/>
        <v>0</v>
      </c>
      <c r="AR14" s="51">
        <v>0</v>
      </c>
      <c r="AS14" s="50">
        <v>0</v>
      </c>
      <c r="AT14" s="46">
        <f t="shared" ref="AT14:AT23" si="18">IF(ISERROR(AX14*AS14),"",AX14*AS14)</f>
        <v>0</v>
      </c>
      <c r="AU14" s="46">
        <f t="shared" si="9"/>
        <v>0</v>
      </c>
      <c r="AV14" s="46">
        <f t="shared" si="10"/>
        <v>2.9850750000000001</v>
      </c>
      <c r="AW14" s="52">
        <f t="shared" si="11"/>
        <v>0.35804838709677422</v>
      </c>
      <c r="AX14" s="61">
        <v>4.6500000000000004</v>
      </c>
      <c r="AY14" s="39"/>
      <c r="AZ14" s="39"/>
      <c r="BA14" s="6"/>
      <c r="BB14" s="35">
        <v>1000</v>
      </c>
      <c r="BC14" s="46">
        <f t="shared" si="12"/>
        <v>2985.0750000000003</v>
      </c>
      <c r="BD14" s="46">
        <f t="shared" si="13"/>
        <v>4650</v>
      </c>
      <c r="BE14" s="46">
        <f t="shared" si="14"/>
        <v>0</v>
      </c>
      <c r="BF14" s="53">
        <v>33.5</v>
      </c>
      <c r="BG14" s="39"/>
      <c r="BH14" s="39"/>
      <c r="BI14" s="35" t="s">
        <v>69</v>
      </c>
      <c r="BJ14" s="35" t="s">
        <v>70</v>
      </c>
      <c r="BK14" s="35" t="s">
        <v>161</v>
      </c>
      <c r="BL14" s="94" t="s">
        <v>110</v>
      </c>
    </row>
    <row r="15" spans="1:64" ht="26.1" customHeight="1">
      <c r="A15" s="58"/>
      <c r="B15" s="90"/>
      <c r="C15" s="39"/>
      <c r="D15" s="37" t="s">
        <v>162</v>
      </c>
      <c r="E15" s="39"/>
      <c r="F15" s="35" t="s">
        <v>64</v>
      </c>
      <c r="G15" s="37" t="s">
        <v>154</v>
      </c>
      <c r="H15" s="36" t="s">
        <v>71</v>
      </c>
      <c r="I15" s="36" t="s">
        <v>71</v>
      </c>
      <c r="J15" s="37" t="s">
        <v>157</v>
      </c>
      <c r="K15" s="37" t="s">
        <v>156</v>
      </c>
      <c r="L15" s="59" t="s">
        <v>98</v>
      </c>
      <c r="M15" s="77" t="s">
        <v>159</v>
      </c>
      <c r="N15" s="39"/>
      <c r="O15" s="39"/>
      <c r="P15" s="78" t="s">
        <v>163</v>
      </c>
      <c r="Q15" s="39"/>
      <c r="R15" s="33" t="s">
        <v>66</v>
      </c>
      <c r="S15" s="60">
        <f>'[1]Sunny 11.25'!Q117</f>
        <v>1.5</v>
      </c>
      <c r="T15" s="33" t="s">
        <v>67</v>
      </c>
      <c r="U15" s="92"/>
      <c r="V15" s="93"/>
      <c r="W15" s="93"/>
      <c r="X15" s="93"/>
      <c r="Y15" s="54">
        <v>12.5</v>
      </c>
      <c r="Z15" s="54">
        <v>7.5</v>
      </c>
      <c r="AA15" s="54">
        <v>13</v>
      </c>
      <c r="AB15" s="41">
        <v>10</v>
      </c>
      <c r="AC15" s="42">
        <v>1</v>
      </c>
      <c r="AD15" s="43">
        <f t="shared" si="0"/>
        <v>1.21875E-3</v>
      </c>
      <c r="AE15" s="41">
        <v>63</v>
      </c>
      <c r="AF15" s="44">
        <f t="shared" si="1"/>
        <v>51692.307692307695</v>
      </c>
      <c r="AG15" s="45">
        <v>2250</v>
      </c>
      <c r="AH15" s="46"/>
      <c r="AI15" s="55" t="s">
        <v>72</v>
      </c>
      <c r="AJ15" s="48">
        <v>3.4000000000000002E-2</v>
      </c>
      <c r="AK15" s="49">
        <f t="shared" ref="AK15:AK23" si="19">AJ15+20%</f>
        <v>0.23400000000000001</v>
      </c>
      <c r="AL15" s="46">
        <f t="shared" si="4"/>
        <v>0.35100000000000003</v>
      </c>
      <c r="AM15" s="46">
        <f t="shared" si="5"/>
        <v>1.851</v>
      </c>
      <c r="AN15" s="50">
        <v>0</v>
      </c>
      <c r="AO15" s="46">
        <f t="shared" si="6"/>
        <v>0</v>
      </c>
      <c r="AP15" s="62">
        <v>0</v>
      </c>
      <c r="AQ15" s="46">
        <f t="shared" si="7"/>
        <v>0</v>
      </c>
      <c r="AR15" s="51">
        <v>0</v>
      </c>
      <c r="AS15" s="50">
        <v>0</v>
      </c>
      <c r="AT15" s="46">
        <f t="shared" si="18"/>
        <v>0</v>
      </c>
      <c r="AU15" s="46">
        <f t="shared" si="9"/>
        <v>0</v>
      </c>
      <c r="AV15" s="46">
        <f t="shared" si="10"/>
        <v>1.851</v>
      </c>
      <c r="AW15" s="52">
        <f t="shared" si="11"/>
        <v>0.32690909090909093</v>
      </c>
      <c r="AX15" s="61">
        <v>2.75</v>
      </c>
      <c r="AY15" s="39"/>
      <c r="AZ15" s="39"/>
      <c r="BA15" s="6"/>
      <c r="BB15" s="35">
        <v>500</v>
      </c>
      <c r="BC15" s="46">
        <f t="shared" si="12"/>
        <v>925.5</v>
      </c>
      <c r="BD15" s="46">
        <f t="shared" si="13"/>
        <v>1375</v>
      </c>
      <c r="BE15" s="46">
        <f t="shared" si="14"/>
        <v>0</v>
      </c>
      <c r="BF15" s="53" t="str">
        <f t="shared" si="15"/>
        <v/>
      </c>
      <c r="BG15" s="39"/>
      <c r="BH15" s="39"/>
      <c r="BI15" s="35" t="s">
        <v>69</v>
      </c>
      <c r="BJ15" s="35" t="s">
        <v>70</v>
      </c>
      <c r="BK15" s="35" t="s">
        <v>97</v>
      </c>
      <c r="BL15" s="95"/>
    </row>
    <row r="16" spans="1:64" ht="26.1" customHeight="1">
      <c r="A16" s="58"/>
      <c r="B16" s="90"/>
      <c r="C16" s="39"/>
      <c r="D16" s="37" t="s">
        <v>164</v>
      </c>
      <c r="E16" s="39"/>
      <c r="F16" s="35" t="s">
        <v>64</v>
      </c>
      <c r="G16" s="37" t="s">
        <v>154</v>
      </c>
      <c r="H16" s="36" t="s">
        <v>73</v>
      </c>
      <c r="I16" s="36" t="s">
        <v>73</v>
      </c>
      <c r="J16" s="37" t="s">
        <v>157</v>
      </c>
      <c r="K16" s="37" t="s">
        <v>157</v>
      </c>
      <c r="L16" s="59" t="s">
        <v>165</v>
      </c>
      <c r="M16" s="77" t="s">
        <v>159</v>
      </c>
      <c r="N16" s="39"/>
      <c r="O16" s="39"/>
      <c r="P16" s="78" t="s">
        <v>166</v>
      </c>
      <c r="Q16" s="39"/>
      <c r="R16" s="33" t="s">
        <v>66</v>
      </c>
      <c r="S16" s="60">
        <f>'[1]Sunny 11.25'!Q118</f>
        <v>1.4</v>
      </c>
      <c r="T16" s="33" t="s">
        <v>67</v>
      </c>
      <c r="U16" s="92"/>
      <c r="V16" s="93"/>
      <c r="W16" s="93"/>
      <c r="X16" s="93"/>
      <c r="Y16" s="54">
        <v>9</v>
      </c>
      <c r="Z16" s="54">
        <v>9</v>
      </c>
      <c r="AA16" s="54">
        <v>13</v>
      </c>
      <c r="AB16" s="41">
        <v>10</v>
      </c>
      <c r="AC16" s="42">
        <v>1</v>
      </c>
      <c r="AD16" s="43">
        <f t="shared" si="0"/>
        <v>1.0529999999999999E-3</v>
      </c>
      <c r="AE16" s="41">
        <v>63</v>
      </c>
      <c r="AF16" s="44">
        <f t="shared" si="1"/>
        <v>59829.059829059835</v>
      </c>
      <c r="AG16" s="45">
        <v>2250</v>
      </c>
      <c r="AH16" s="46"/>
      <c r="AI16" s="55" t="s">
        <v>72</v>
      </c>
      <c r="AJ16" s="48">
        <v>3.4000000000000002E-2</v>
      </c>
      <c r="AK16" s="49">
        <f t="shared" si="19"/>
        <v>0.23400000000000001</v>
      </c>
      <c r="AL16" s="46">
        <f t="shared" si="4"/>
        <v>0.3276</v>
      </c>
      <c r="AM16" s="46">
        <f t="shared" si="5"/>
        <v>1.7275999999999998</v>
      </c>
      <c r="AN16" s="50">
        <v>0</v>
      </c>
      <c r="AO16" s="46">
        <f t="shared" si="6"/>
        <v>0</v>
      </c>
      <c r="AP16" s="62">
        <v>0</v>
      </c>
      <c r="AQ16" s="46">
        <f t="shared" si="7"/>
        <v>0</v>
      </c>
      <c r="AR16" s="51">
        <v>0</v>
      </c>
      <c r="AS16" s="50">
        <v>0</v>
      </c>
      <c r="AT16" s="46">
        <f t="shared" si="18"/>
        <v>0</v>
      </c>
      <c r="AU16" s="46">
        <f t="shared" si="9"/>
        <v>0</v>
      </c>
      <c r="AV16" s="46">
        <f t="shared" si="10"/>
        <v>1.7275999999999998</v>
      </c>
      <c r="AW16" s="52">
        <f t="shared" si="11"/>
        <v>0.34807547169811326</v>
      </c>
      <c r="AX16" s="61">
        <v>2.65</v>
      </c>
      <c r="AY16" s="39"/>
      <c r="AZ16" s="39"/>
      <c r="BA16" s="6"/>
      <c r="BB16" s="35">
        <v>500</v>
      </c>
      <c r="BC16" s="46">
        <f t="shared" si="12"/>
        <v>863.8</v>
      </c>
      <c r="BD16" s="46">
        <f t="shared" si="13"/>
        <v>1325</v>
      </c>
      <c r="BE16" s="46">
        <f t="shared" si="14"/>
        <v>0</v>
      </c>
      <c r="BF16" s="53" t="str">
        <f t="shared" si="15"/>
        <v/>
      </c>
      <c r="BG16" s="39"/>
      <c r="BH16" s="39"/>
      <c r="BI16" s="35" t="s">
        <v>69</v>
      </c>
      <c r="BJ16" s="35" t="s">
        <v>70</v>
      </c>
      <c r="BK16" s="35" t="s">
        <v>161</v>
      </c>
      <c r="BL16" s="95"/>
    </row>
    <row r="17" spans="1:64" ht="26.1" customHeight="1">
      <c r="A17" s="58"/>
      <c r="B17" s="90"/>
      <c r="C17" s="39"/>
      <c r="D17" s="37" t="s">
        <v>162</v>
      </c>
      <c r="E17" s="39"/>
      <c r="F17" s="35" t="s">
        <v>64</v>
      </c>
      <c r="G17" s="37" t="s">
        <v>154</v>
      </c>
      <c r="H17" s="36" t="s">
        <v>74</v>
      </c>
      <c r="I17" s="36" t="s">
        <v>74</v>
      </c>
      <c r="J17" s="37" t="s">
        <v>167</v>
      </c>
      <c r="K17" s="37" t="s">
        <v>156</v>
      </c>
      <c r="L17" s="59" t="s">
        <v>99</v>
      </c>
      <c r="M17" s="77" t="s">
        <v>159</v>
      </c>
      <c r="N17" s="39"/>
      <c r="O17" s="39"/>
      <c r="P17" s="78" t="s">
        <v>168</v>
      </c>
      <c r="Q17" s="39"/>
      <c r="R17" s="33" t="s">
        <v>66</v>
      </c>
      <c r="S17" s="60">
        <f>'[1]Sunny 11.25'!Q119</f>
        <v>1.4</v>
      </c>
      <c r="T17" s="33" t="s">
        <v>67</v>
      </c>
      <c r="U17" s="92"/>
      <c r="V17" s="93"/>
      <c r="W17" s="93"/>
      <c r="X17" s="93"/>
      <c r="Y17" s="54">
        <v>15.5</v>
      </c>
      <c r="Z17" s="54">
        <v>4</v>
      </c>
      <c r="AA17" s="54">
        <v>11.5</v>
      </c>
      <c r="AB17" s="41">
        <v>10</v>
      </c>
      <c r="AC17" s="42">
        <v>1</v>
      </c>
      <c r="AD17" s="43">
        <f t="shared" si="0"/>
        <v>7.1299999999999998E-4</v>
      </c>
      <c r="AE17" s="41">
        <v>63</v>
      </c>
      <c r="AF17" s="44">
        <f t="shared" si="1"/>
        <v>88359.046283309959</v>
      </c>
      <c r="AG17" s="45">
        <v>2250</v>
      </c>
      <c r="AH17" s="46"/>
      <c r="AI17" s="55" t="s">
        <v>72</v>
      </c>
      <c r="AJ17" s="48">
        <v>3.4000000000000002E-2</v>
      </c>
      <c r="AK17" s="49">
        <f t="shared" si="19"/>
        <v>0.23400000000000001</v>
      </c>
      <c r="AL17" s="46">
        <f t="shared" si="4"/>
        <v>0.3276</v>
      </c>
      <c r="AM17" s="46">
        <f t="shared" si="5"/>
        <v>1.7275999999999998</v>
      </c>
      <c r="AN17" s="50">
        <v>0</v>
      </c>
      <c r="AO17" s="46">
        <f t="shared" si="6"/>
        <v>0</v>
      </c>
      <c r="AP17" s="62">
        <v>0</v>
      </c>
      <c r="AQ17" s="46">
        <f t="shared" si="7"/>
        <v>0</v>
      </c>
      <c r="AR17" s="51">
        <v>0</v>
      </c>
      <c r="AS17" s="50">
        <v>0</v>
      </c>
      <c r="AT17" s="46">
        <f t="shared" si="18"/>
        <v>0</v>
      </c>
      <c r="AU17" s="46">
        <f t="shared" si="9"/>
        <v>0</v>
      </c>
      <c r="AV17" s="46">
        <f t="shared" si="10"/>
        <v>1.7275999999999998</v>
      </c>
      <c r="AW17" s="52">
        <f t="shared" ref="AW17:AW23" si="20">IF(ISERROR((AX17-AV17)/AX17),"",(AX17-AV17)/AX17)</f>
        <v>0.34807547169811326</v>
      </c>
      <c r="AX17" s="61">
        <v>2.65</v>
      </c>
      <c r="AY17" s="39"/>
      <c r="AZ17" s="39"/>
      <c r="BA17" s="6"/>
      <c r="BB17" s="35">
        <v>500</v>
      </c>
      <c r="BC17" s="46">
        <f t="shared" si="12"/>
        <v>863.8</v>
      </c>
      <c r="BD17" s="46">
        <f t="shared" si="13"/>
        <v>1325</v>
      </c>
      <c r="BE17" s="46">
        <f t="shared" si="14"/>
        <v>0</v>
      </c>
      <c r="BF17" s="53" t="str">
        <f t="shared" si="15"/>
        <v/>
      </c>
      <c r="BG17" s="39"/>
      <c r="BH17" s="39"/>
      <c r="BI17" s="35" t="s">
        <v>69</v>
      </c>
      <c r="BJ17" s="35" t="s">
        <v>70</v>
      </c>
      <c r="BK17" s="35" t="s">
        <v>161</v>
      </c>
      <c r="BL17" s="95"/>
    </row>
    <row r="18" spans="1:64" ht="26.1" customHeight="1">
      <c r="A18" s="58"/>
      <c r="B18" s="90"/>
      <c r="C18" s="39"/>
      <c r="D18" s="37" t="s">
        <v>162</v>
      </c>
      <c r="E18" s="39"/>
      <c r="F18" s="35" t="s">
        <v>64</v>
      </c>
      <c r="G18" s="37" t="s">
        <v>154</v>
      </c>
      <c r="H18" s="36" t="s">
        <v>76</v>
      </c>
      <c r="I18" s="36" t="s">
        <v>76</v>
      </c>
      <c r="J18" s="37" t="s">
        <v>156</v>
      </c>
      <c r="K18" s="37" t="s">
        <v>156</v>
      </c>
      <c r="L18" s="59" t="s">
        <v>100</v>
      </c>
      <c r="M18" s="77" t="s">
        <v>159</v>
      </c>
      <c r="N18" s="39"/>
      <c r="O18" s="39"/>
      <c r="P18" s="78" t="s">
        <v>169</v>
      </c>
      <c r="Q18" s="39"/>
      <c r="R18" s="33" t="s">
        <v>66</v>
      </c>
      <c r="S18" s="60">
        <f>'[1]Sunny 11.25'!Q120</f>
        <v>2.7</v>
      </c>
      <c r="T18" s="33" t="s">
        <v>67</v>
      </c>
      <c r="U18" s="92"/>
      <c r="V18" s="93"/>
      <c r="W18" s="93"/>
      <c r="X18" s="93"/>
      <c r="Y18" s="40">
        <v>27.5</v>
      </c>
      <c r="Z18" s="40">
        <v>4.5</v>
      </c>
      <c r="AA18" s="40">
        <v>15.5</v>
      </c>
      <c r="AB18" s="41">
        <v>10</v>
      </c>
      <c r="AC18" s="42">
        <v>1</v>
      </c>
      <c r="AD18" s="43">
        <f t="shared" si="0"/>
        <v>1.9181249999999999E-3</v>
      </c>
      <c r="AE18" s="41">
        <v>63</v>
      </c>
      <c r="AF18" s="44">
        <f t="shared" si="1"/>
        <v>32844.574780058654</v>
      </c>
      <c r="AG18" s="45">
        <v>2250</v>
      </c>
      <c r="AH18" s="46">
        <f t="shared" si="2"/>
        <v>6.8504464285714273E-2</v>
      </c>
      <c r="AI18" s="55" t="s">
        <v>72</v>
      </c>
      <c r="AJ18" s="48">
        <v>3.4000000000000002E-2</v>
      </c>
      <c r="AK18" s="49">
        <f t="shared" si="19"/>
        <v>0.23400000000000001</v>
      </c>
      <c r="AL18" s="46">
        <f t="shared" si="4"/>
        <v>0.63180000000000003</v>
      </c>
      <c r="AM18" s="46">
        <f t="shared" si="5"/>
        <v>3.4003044642857145</v>
      </c>
      <c r="AN18" s="50">
        <v>0</v>
      </c>
      <c r="AO18" s="46">
        <f t="shared" si="6"/>
        <v>0</v>
      </c>
      <c r="AP18" s="62">
        <v>0</v>
      </c>
      <c r="AQ18" s="46">
        <f t="shared" si="7"/>
        <v>0</v>
      </c>
      <c r="AR18" s="51">
        <v>0</v>
      </c>
      <c r="AS18" s="50">
        <v>0</v>
      </c>
      <c r="AT18" s="46">
        <f t="shared" si="18"/>
        <v>0</v>
      </c>
      <c r="AU18" s="46">
        <f t="shared" si="9"/>
        <v>0</v>
      </c>
      <c r="AV18" s="46">
        <f t="shared" si="10"/>
        <v>3.4003044642857145</v>
      </c>
      <c r="AW18" s="52">
        <f t="shared" si="20"/>
        <v>0.28565032262905155</v>
      </c>
      <c r="AX18" s="61">
        <v>4.76</v>
      </c>
      <c r="AY18" s="39"/>
      <c r="AZ18" s="39"/>
      <c r="BA18" s="6"/>
      <c r="BB18" s="35">
        <v>500</v>
      </c>
      <c r="BC18" s="46">
        <f t="shared" si="12"/>
        <v>1700.1522321428572</v>
      </c>
      <c r="BD18" s="46">
        <f t="shared" si="13"/>
        <v>2380</v>
      </c>
      <c r="BE18" s="46">
        <f t="shared" si="14"/>
        <v>0</v>
      </c>
      <c r="BF18" s="53" t="str">
        <f t="shared" si="15"/>
        <v/>
      </c>
      <c r="BG18" s="39"/>
      <c r="BH18" s="39"/>
      <c r="BI18" s="35" t="s">
        <v>69</v>
      </c>
      <c r="BJ18" s="35" t="s">
        <v>70</v>
      </c>
      <c r="BK18" s="35" t="s">
        <v>161</v>
      </c>
      <c r="BL18" s="95"/>
    </row>
    <row r="19" spans="1:64" ht="26.1" customHeight="1">
      <c r="A19" s="58"/>
      <c r="B19" s="90"/>
      <c r="C19" s="39"/>
      <c r="D19" s="37" t="s">
        <v>162</v>
      </c>
      <c r="E19" s="39"/>
      <c r="F19" s="35" t="s">
        <v>64</v>
      </c>
      <c r="G19" s="37" t="s">
        <v>154</v>
      </c>
      <c r="H19" s="36" t="s">
        <v>78</v>
      </c>
      <c r="I19" s="36" t="s">
        <v>78</v>
      </c>
      <c r="J19" s="37" t="s">
        <v>157</v>
      </c>
      <c r="K19" s="37" t="s">
        <v>156</v>
      </c>
      <c r="L19" s="59" t="s">
        <v>101</v>
      </c>
      <c r="M19" s="77" t="s">
        <v>159</v>
      </c>
      <c r="N19" s="39"/>
      <c r="O19" s="39"/>
      <c r="P19" s="78" t="s">
        <v>170</v>
      </c>
      <c r="Q19" s="39"/>
      <c r="R19" s="33" t="s">
        <v>66</v>
      </c>
      <c r="S19" s="60">
        <f>'[1]Sunny 11.25'!Q121</f>
        <v>3.75</v>
      </c>
      <c r="T19" s="33" t="s">
        <v>67</v>
      </c>
      <c r="U19" s="92"/>
      <c r="V19" s="93"/>
      <c r="W19" s="93"/>
      <c r="X19" s="93"/>
      <c r="Y19" s="57">
        <v>17</v>
      </c>
      <c r="Z19" s="57">
        <v>17</v>
      </c>
      <c r="AA19" s="57">
        <v>16.5</v>
      </c>
      <c r="AB19" s="41">
        <v>10</v>
      </c>
      <c r="AC19" s="42">
        <v>1</v>
      </c>
      <c r="AD19" s="43">
        <f t="shared" si="0"/>
        <v>4.7685000000000002E-3</v>
      </c>
      <c r="AE19" s="41">
        <v>63</v>
      </c>
      <c r="AF19" s="44">
        <f t="shared" si="1"/>
        <v>13211.701793016671</v>
      </c>
      <c r="AG19" s="45">
        <v>2250</v>
      </c>
      <c r="AH19" s="46">
        <f t="shared" si="2"/>
        <v>0.17030357142857144</v>
      </c>
      <c r="AI19" s="55" t="s">
        <v>72</v>
      </c>
      <c r="AJ19" s="48">
        <v>3.4000000000000002E-2</v>
      </c>
      <c r="AK19" s="49">
        <f t="shared" si="19"/>
        <v>0.23400000000000001</v>
      </c>
      <c r="AL19" s="46">
        <f t="shared" si="4"/>
        <v>0.87750000000000006</v>
      </c>
      <c r="AM19" s="46">
        <f t="shared" si="5"/>
        <v>4.7978035714285721</v>
      </c>
      <c r="AN19" s="50">
        <v>0</v>
      </c>
      <c r="AO19" s="46">
        <f t="shared" si="6"/>
        <v>0</v>
      </c>
      <c r="AP19" s="62">
        <v>0</v>
      </c>
      <c r="AQ19" s="46">
        <f t="shared" si="7"/>
        <v>0</v>
      </c>
      <c r="AR19" s="51">
        <v>0</v>
      </c>
      <c r="AS19" s="50">
        <v>0</v>
      </c>
      <c r="AT19" s="46">
        <f t="shared" si="18"/>
        <v>0</v>
      </c>
      <c r="AU19" s="46">
        <f t="shared" si="9"/>
        <v>0</v>
      </c>
      <c r="AV19" s="46">
        <f t="shared" si="10"/>
        <v>4.7978035714285721</v>
      </c>
      <c r="AW19" s="52">
        <f t="shared" si="20"/>
        <v>0.28390991471215343</v>
      </c>
      <c r="AX19" s="61">
        <v>6.7</v>
      </c>
      <c r="AY19" s="39"/>
      <c r="AZ19" s="39"/>
      <c r="BA19" s="6"/>
      <c r="BB19" s="35">
        <v>500</v>
      </c>
      <c r="BC19" s="46">
        <f t="shared" si="12"/>
        <v>2398.9017857142862</v>
      </c>
      <c r="BD19" s="46">
        <f t="shared" si="13"/>
        <v>3350</v>
      </c>
      <c r="BE19" s="46">
        <f t="shared" si="14"/>
        <v>0</v>
      </c>
      <c r="BF19" s="53" t="str">
        <f t="shared" si="15"/>
        <v/>
      </c>
      <c r="BG19" s="39"/>
      <c r="BH19" s="39"/>
      <c r="BI19" s="35" t="s">
        <v>69</v>
      </c>
      <c r="BJ19" s="35" t="s">
        <v>70</v>
      </c>
      <c r="BK19" s="35" t="s">
        <v>80</v>
      </c>
      <c r="BL19" s="95"/>
    </row>
    <row r="20" spans="1:64" ht="26.1" customHeight="1">
      <c r="A20" s="58"/>
      <c r="B20" s="90"/>
      <c r="C20" s="39"/>
      <c r="D20" s="37" t="s">
        <v>162</v>
      </c>
      <c r="E20" s="39"/>
      <c r="F20" s="35" t="s">
        <v>64</v>
      </c>
      <c r="G20" s="37" t="s">
        <v>171</v>
      </c>
      <c r="H20" s="36" t="s">
        <v>81</v>
      </c>
      <c r="I20" s="36" t="s">
        <v>81</v>
      </c>
      <c r="J20" s="37" t="s">
        <v>157</v>
      </c>
      <c r="K20" s="37" t="s">
        <v>167</v>
      </c>
      <c r="L20" s="59" t="s">
        <v>82</v>
      </c>
      <c r="M20" s="77" t="s">
        <v>159</v>
      </c>
      <c r="N20" s="39"/>
      <c r="O20" s="39"/>
      <c r="P20" s="78" t="s">
        <v>172</v>
      </c>
      <c r="Q20" s="39"/>
      <c r="R20" s="33" t="s">
        <v>66</v>
      </c>
      <c r="S20" s="60">
        <f>'[1]Sunny 11.25'!Q122</f>
        <v>6.4</v>
      </c>
      <c r="T20" s="33" t="s">
        <v>67</v>
      </c>
      <c r="U20" s="92"/>
      <c r="V20" s="93"/>
      <c r="W20" s="93"/>
      <c r="X20" s="93"/>
      <c r="Y20" s="57">
        <v>21.5</v>
      </c>
      <c r="Z20" s="57">
        <v>21.5</v>
      </c>
      <c r="AA20" s="57">
        <v>27</v>
      </c>
      <c r="AB20" s="41">
        <v>10</v>
      </c>
      <c r="AC20" s="42">
        <v>1</v>
      </c>
      <c r="AD20" s="43">
        <f t="shared" si="0"/>
        <v>1.2480750000000001E-2</v>
      </c>
      <c r="AE20" s="41">
        <v>63</v>
      </c>
      <c r="AF20" s="44">
        <f t="shared" si="1"/>
        <v>5047.7735712998019</v>
      </c>
      <c r="AG20" s="45">
        <v>2250</v>
      </c>
      <c r="AH20" s="46">
        <f t="shared" si="2"/>
        <v>0.44574107142857139</v>
      </c>
      <c r="AI20" s="55" t="s">
        <v>72</v>
      </c>
      <c r="AJ20" s="48">
        <v>3.4000000000000002E-2</v>
      </c>
      <c r="AK20" s="49">
        <f t="shared" si="19"/>
        <v>0.23400000000000001</v>
      </c>
      <c r="AL20" s="46">
        <f t="shared" si="4"/>
        <v>1.4976000000000003</v>
      </c>
      <c r="AM20" s="46">
        <f t="shared" si="5"/>
        <v>8.3433410714285721</v>
      </c>
      <c r="AN20" s="50">
        <v>0</v>
      </c>
      <c r="AO20" s="46">
        <f t="shared" si="6"/>
        <v>0</v>
      </c>
      <c r="AP20" s="62">
        <v>0</v>
      </c>
      <c r="AQ20" s="46">
        <f t="shared" si="7"/>
        <v>0</v>
      </c>
      <c r="AR20" s="51">
        <v>0</v>
      </c>
      <c r="AS20" s="50">
        <v>0</v>
      </c>
      <c r="AT20" s="46">
        <f t="shared" si="18"/>
        <v>0</v>
      </c>
      <c r="AU20" s="46">
        <f t="shared" si="9"/>
        <v>0</v>
      </c>
      <c r="AV20" s="46">
        <f t="shared" si="10"/>
        <v>8.3433410714285721</v>
      </c>
      <c r="AW20" s="52">
        <f t="shared" si="20"/>
        <v>0.31891093294460637</v>
      </c>
      <c r="AX20" s="61">
        <v>12.25</v>
      </c>
      <c r="AY20" s="39"/>
      <c r="AZ20" s="39"/>
      <c r="BA20" s="6"/>
      <c r="BB20" s="35">
        <v>500</v>
      </c>
      <c r="BC20" s="46">
        <f t="shared" si="12"/>
        <v>4171.6705357142864</v>
      </c>
      <c r="BD20" s="46">
        <f t="shared" si="13"/>
        <v>6125</v>
      </c>
      <c r="BE20" s="46">
        <f t="shared" si="14"/>
        <v>0</v>
      </c>
      <c r="BF20" s="53" t="str">
        <f t="shared" si="15"/>
        <v/>
      </c>
      <c r="BG20" s="39"/>
      <c r="BH20" s="39"/>
      <c r="BI20" s="35" t="s">
        <v>69</v>
      </c>
      <c r="BJ20" s="35" t="s">
        <v>70</v>
      </c>
      <c r="BK20" s="35" t="s">
        <v>161</v>
      </c>
      <c r="BL20" s="95"/>
    </row>
    <row r="21" spans="1:64" ht="26.1" customHeight="1">
      <c r="A21" s="58"/>
      <c r="B21" s="90"/>
      <c r="C21" s="39"/>
      <c r="D21" s="37" t="s">
        <v>162</v>
      </c>
      <c r="E21" s="39"/>
      <c r="F21" s="35" t="s">
        <v>64</v>
      </c>
      <c r="G21" s="37" t="s">
        <v>171</v>
      </c>
      <c r="H21" s="36" t="s">
        <v>83</v>
      </c>
      <c r="I21" s="36" t="s">
        <v>83</v>
      </c>
      <c r="J21" s="37" t="s">
        <v>167</v>
      </c>
      <c r="K21" s="37" t="s">
        <v>167</v>
      </c>
      <c r="L21" s="59" t="s">
        <v>102</v>
      </c>
      <c r="M21" s="77" t="s">
        <v>159</v>
      </c>
      <c r="N21" s="39"/>
      <c r="O21" s="39"/>
      <c r="P21" s="78" t="s">
        <v>173</v>
      </c>
      <c r="Q21" s="39"/>
      <c r="R21" s="33" t="s">
        <v>66</v>
      </c>
      <c r="S21" s="60">
        <f>'[1]Sunny 11.25'!Q123</f>
        <v>3.8</v>
      </c>
      <c r="T21" s="33" t="s">
        <v>67</v>
      </c>
      <c r="U21" s="92"/>
      <c r="V21" s="93"/>
      <c r="W21" s="93"/>
      <c r="X21" s="93"/>
      <c r="Y21" s="57">
        <v>12.5</v>
      </c>
      <c r="Z21" s="57">
        <v>12.5</v>
      </c>
      <c r="AA21" s="57">
        <v>38.5</v>
      </c>
      <c r="AB21" s="41">
        <v>10</v>
      </c>
      <c r="AC21" s="42">
        <v>1</v>
      </c>
      <c r="AD21" s="43">
        <f t="shared" si="0"/>
        <v>6.0156250000000001E-3</v>
      </c>
      <c r="AE21" s="41">
        <v>63</v>
      </c>
      <c r="AF21" s="44">
        <f t="shared" si="1"/>
        <v>10472.727272727272</v>
      </c>
      <c r="AG21" s="45">
        <v>2250</v>
      </c>
      <c r="AH21" s="46">
        <f t="shared" si="2"/>
        <v>0.21484375</v>
      </c>
      <c r="AI21" s="55" t="s">
        <v>72</v>
      </c>
      <c r="AJ21" s="48">
        <v>3.4000000000000002E-2</v>
      </c>
      <c r="AK21" s="49">
        <f t="shared" si="19"/>
        <v>0.23400000000000001</v>
      </c>
      <c r="AL21" s="46">
        <f t="shared" si="4"/>
        <v>0.88919999999999999</v>
      </c>
      <c r="AM21" s="46">
        <f t="shared" si="5"/>
        <v>4.9040437499999996</v>
      </c>
      <c r="AN21" s="50">
        <v>0</v>
      </c>
      <c r="AO21" s="46">
        <f t="shared" si="6"/>
        <v>0</v>
      </c>
      <c r="AP21" s="62">
        <v>0</v>
      </c>
      <c r="AQ21" s="46">
        <f t="shared" si="7"/>
        <v>0</v>
      </c>
      <c r="AR21" s="51">
        <v>0</v>
      </c>
      <c r="AS21" s="50">
        <v>0</v>
      </c>
      <c r="AT21" s="46">
        <f t="shared" si="18"/>
        <v>0</v>
      </c>
      <c r="AU21" s="46">
        <f t="shared" si="9"/>
        <v>0</v>
      </c>
      <c r="AV21" s="46">
        <f t="shared" si="10"/>
        <v>4.9040437499999996</v>
      </c>
      <c r="AW21" s="52">
        <f t="shared" si="20"/>
        <v>0.28408120437956208</v>
      </c>
      <c r="AX21" s="61">
        <v>6.85</v>
      </c>
      <c r="AY21" s="39"/>
      <c r="AZ21" s="39"/>
      <c r="BA21" s="6"/>
      <c r="BB21" s="35">
        <v>500</v>
      </c>
      <c r="BC21" s="46">
        <f t="shared" si="12"/>
        <v>2452.0218749999999</v>
      </c>
      <c r="BD21" s="46">
        <f t="shared" si="13"/>
        <v>3425</v>
      </c>
      <c r="BE21" s="46">
        <f t="shared" si="14"/>
        <v>0</v>
      </c>
      <c r="BF21" s="53" t="str">
        <f t="shared" si="15"/>
        <v/>
      </c>
      <c r="BG21" s="39"/>
      <c r="BH21" s="39"/>
      <c r="BI21" s="35" t="s">
        <v>69</v>
      </c>
      <c r="BJ21" s="35" t="s">
        <v>70</v>
      </c>
      <c r="BK21" s="35" t="s">
        <v>161</v>
      </c>
      <c r="BL21" s="95"/>
    </row>
    <row r="22" spans="1:64" ht="26.1" customHeight="1">
      <c r="A22" s="58"/>
      <c r="B22" s="90"/>
      <c r="C22" s="39"/>
      <c r="D22" s="37" t="s">
        <v>162</v>
      </c>
      <c r="E22" s="39"/>
      <c r="F22" s="35" t="s">
        <v>64</v>
      </c>
      <c r="G22" s="37" t="s">
        <v>171</v>
      </c>
      <c r="H22" s="36" t="s">
        <v>103</v>
      </c>
      <c r="I22" s="36" t="s">
        <v>103</v>
      </c>
      <c r="J22" s="37" t="s">
        <v>157</v>
      </c>
      <c r="K22" s="37" t="s">
        <v>157</v>
      </c>
      <c r="L22" s="59" t="s">
        <v>104</v>
      </c>
      <c r="M22" s="77" t="s">
        <v>159</v>
      </c>
      <c r="N22" s="39"/>
      <c r="O22" s="39"/>
      <c r="P22" s="78" t="s">
        <v>174</v>
      </c>
      <c r="Q22" s="39"/>
      <c r="R22" s="33" t="s">
        <v>66</v>
      </c>
      <c r="S22" s="60">
        <f>'[1]Sunny 11.25'!Q124</f>
        <v>4</v>
      </c>
      <c r="T22" s="33" t="s">
        <v>67</v>
      </c>
      <c r="U22" s="92"/>
      <c r="V22" s="93"/>
      <c r="W22" s="93"/>
      <c r="X22" s="93"/>
      <c r="Y22" s="93">
        <v>37</v>
      </c>
      <c r="Z22" s="93">
        <v>25</v>
      </c>
      <c r="AA22" s="93">
        <v>21</v>
      </c>
      <c r="AB22" s="41">
        <v>10</v>
      </c>
      <c r="AC22" s="42">
        <v>1</v>
      </c>
      <c r="AD22" s="43">
        <f t="shared" si="0"/>
        <v>1.9425000000000001E-2</v>
      </c>
      <c r="AE22" s="41">
        <v>63</v>
      </c>
      <c r="AF22" s="44">
        <f t="shared" si="1"/>
        <v>3243.2432432432429</v>
      </c>
      <c r="AG22" s="45">
        <v>2250</v>
      </c>
      <c r="AH22" s="46">
        <f t="shared" si="2"/>
        <v>0.69375000000000009</v>
      </c>
      <c r="AI22" s="55" t="s">
        <v>72</v>
      </c>
      <c r="AJ22" s="48">
        <v>3.4000000000000002E-2</v>
      </c>
      <c r="AK22" s="49">
        <f t="shared" si="19"/>
        <v>0.23400000000000001</v>
      </c>
      <c r="AL22" s="46">
        <f t="shared" si="4"/>
        <v>0.93600000000000005</v>
      </c>
      <c r="AM22" s="46">
        <f t="shared" si="5"/>
        <v>5.6297499999999996</v>
      </c>
      <c r="AN22" s="50">
        <v>0</v>
      </c>
      <c r="AO22" s="46">
        <f t="shared" si="6"/>
        <v>0</v>
      </c>
      <c r="AP22" s="62">
        <v>0</v>
      </c>
      <c r="AQ22" s="46">
        <f t="shared" si="7"/>
        <v>0</v>
      </c>
      <c r="AR22" s="51">
        <v>0</v>
      </c>
      <c r="AS22" s="50">
        <v>0</v>
      </c>
      <c r="AT22" s="46">
        <f t="shared" si="18"/>
        <v>0</v>
      </c>
      <c r="AU22" s="46">
        <f t="shared" si="9"/>
        <v>0</v>
      </c>
      <c r="AV22" s="46">
        <f t="shared" si="10"/>
        <v>5.6297499999999996</v>
      </c>
      <c r="AW22" s="52">
        <f t="shared" si="20"/>
        <v>0.29628125000000005</v>
      </c>
      <c r="AX22" s="61">
        <v>8</v>
      </c>
      <c r="AY22" s="39"/>
      <c r="AZ22" s="39"/>
      <c r="BA22" s="6"/>
      <c r="BB22" s="35">
        <v>500</v>
      </c>
      <c r="BC22" s="46">
        <f t="shared" si="12"/>
        <v>2814.875</v>
      </c>
      <c r="BD22" s="46">
        <f t="shared" si="13"/>
        <v>4000</v>
      </c>
      <c r="BE22" s="46">
        <f t="shared" si="14"/>
        <v>0</v>
      </c>
      <c r="BF22" s="53" t="str">
        <f t="shared" si="15"/>
        <v/>
      </c>
      <c r="BG22" s="39"/>
      <c r="BH22" s="39"/>
      <c r="BI22" s="35" t="s">
        <v>69</v>
      </c>
      <c r="BJ22" s="35" t="s">
        <v>70</v>
      </c>
      <c r="BK22" s="35" t="s">
        <v>161</v>
      </c>
      <c r="BL22" s="95"/>
    </row>
    <row r="23" spans="1:64" ht="26.1" customHeight="1">
      <c r="A23" s="58"/>
      <c r="B23" s="91"/>
      <c r="C23" s="39"/>
      <c r="D23" s="37" t="s">
        <v>162</v>
      </c>
      <c r="E23" s="39"/>
      <c r="F23" s="35" t="s">
        <v>64</v>
      </c>
      <c r="G23" s="37" t="s">
        <v>171</v>
      </c>
      <c r="H23" s="36" t="s">
        <v>105</v>
      </c>
      <c r="I23" s="36" t="s">
        <v>105</v>
      </c>
      <c r="J23" s="37" t="s">
        <v>157</v>
      </c>
      <c r="K23" s="37" t="s">
        <v>157</v>
      </c>
      <c r="L23" s="59" t="s">
        <v>106</v>
      </c>
      <c r="M23" s="77" t="s">
        <v>159</v>
      </c>
      <c r="N23" s="39"/>
      <c r="O23" s="39"/>
      <c r="P23" s="78" t="s">
        <v>175</v>
      </c>
      <c r="Q23" s="39"/>
      <c r="R23" s="33" t="s">
        <v>66</v>
      </c>
      <c r="S23" s="60">
        <f>'[1]Sunny 11.25'!Q125</f>
        <v>4.4000000000000004</v>
      </c>
      <c r="T23" s="33" t="s">
        <v>67</v>
      </c>
      <c r="U23" s="92"/>
      <c r="V23" s="93"/>
      <c r="W23" s="93"/>
      <c r="X23" s="93"/>
      <c r="Y23" s="93"/>
      <c r="Z23" s="93"/>
      <c r="AA23" s="93"/>
      <c r="AB23" s="41">
        <v>10</v>
      </c>
      <c r="AC23" s="42">
        <v>1</v>
      </c>
      <c r="AD23" s="79" t="str">
        <f t="shared" si="0"/>
        <v/>
      </c>
      <c r="AE23" s="80">
        <v>63</v>
      </c>
      <c r="AF23" s="81">
        <f>AF22</f>
        <v>3243.2432432432429</v>
      </c>
      <c r="AG23" s="82">
        <v>2250</v>
      </c>
      <c r="AH23" s="83">
        <f t="shared" si="2"/>
        <v>0.69375000000000009</v>
      </c>
      <c r="AI23" s="55" t="s">
        <v>72</v>
      </c>
      <c r="AJ23" s="48">
        <v>3.4000000000000002E-2</v>
      </c>
      <c r="AK23" s="49">
        <f t="shared" si="19"/>
        <v>0.23400000000000001</v>
      </c>
      <c r="AL23" s="46">
        <f t="shared" si="4"/>
        <v>1.0296000000000001</v>
      </c>
      <c r="AM23" s="46">
        <f t="shared" si="5"/>
        <v>6.1233500000000003</v>
      </c>
      <c r="AN23" s="50">
        <v>0</v>
      </c>
      <c r="AO23" s="46">
        <f t="shared" si="6"/>
        <v>0</v>
      </c>
      <c r="AP23" s="62">
        <v>0</v>
      </c>
      <c r="AQ23" s="46">
        <f t="shared" si="7"/>
        <v>0</v>
      </c>
      <c r="AR23" s="51">
        <v>0</v>
      </c>
      <c r="AS23" s="50">
        <v>0</v>
      </c>
      <c r="AT23" s="46">
        <f t="shared" si="18"/>
        <v>0</v>
      </c>
      <c r="AU23" s="46">
        <f t="shared" si="9"/>
        <v>0</v>
      </c>
      <c r="AV23" s="46">
        <f t="shared" si="10"/>
        <v>6.1233500000000003</v>
      </c>
      <c r="AW23" s="52">
        <f t="shared" si="20"/>
        <v>0.27960588235294115</v>
      </c>
      <c r="AX23" s="61">
        <v>8.5</v>
      </c>
      <c r="AY23" s="39"/>
      <c r="AZ23" s="39"/>
      <c r="BA23" s="6"/>
      <c r="BB23" s="35">
        <v>500</v>
      </c>
      <c r="BC23" s="46">
        <f t="shared" si="12"/>
        <v>3061.6750000000002</v>
      </c>
      <c r="BD23" s="46">
        <f t="shared" si="13"/>
        <v>4250</v>
      </c>
      <c r="BE23" s="46">
        <f t="shared" si="14"/>
        <v>0</v>
      </c>
      <c r="BF23" s="53" t="str">
        <f t="shared" si="15"/>
        <v/>
      </c>
      <c r="BG23" s="39"/>
      <c r="BH23" s="39"/>
      <c r="BI23" s="35" t="s">
        <v>69</v>
      </c>
      <c r="BJ23" s="35" t="s">
        <v>70</v>
      </c>
      <c r="BK23" s="35" t="s">
        <v>161</v>
      </c>
      <c r="BL23" s="95"/>
    </row>
  </sheetData>
  <sheetProtection insertRows="0" deleteRows="0" sort="0"/>
  <protectedRanges>
    <protectedRange sqref="A2:C7 A24:J164 L24:N164 A14:C23 P24:AX164 AL2:AX23 AK8:AK13 Q2:T23 AH2:AH23 E2:E23 AD2:AF23 N2:N23 A8:C13 BF2:BF23" name="Range1"/>
    <protectedRange sqref="AB2:AB23" name="Range1_2"/>
    <protectedRange sqref="AG2:AG23" name="Range1_3"/>
    <protectedRange sqref="AK2:AK7 AK14:AK23" name="Range1_4"/>
    <protectedRange sqref="K24:K191" name="Range1_1"/>
    <protectedRange sqref="BA2:BA186" name="Range1_7"/>
    <protectedRange sqref="O2:O186" name="Range1_8"/>
    <protectedRange sqref="F14:G23 F2:F13" name="Range1_9"/>
    <protectedRange sqref="G2:G7 J2:K7 H2:I3 H7:I7" name="Range1_10"/>
    <protectedRange sqref="D14:D23" name="Range1_12"/>
    <protectedRange sqref="D2:D7" name="Range1_11_1"/>
    <protectedRange sqref="L14:L23" name="Range1_13"/>
    <protectedRange sqref="L8:L11" name="Range1_5_2"/>
    <protectedRange sqref="L12:L13" name="Range1_2_1_1"/>
    <protectedRange sqref="L2:L3 L5:L7" name="Range1_10_2"/>
    <protectedRange sqref="M2:M7" name="Range1_10_3"/>
    <protectedRange sqref="U2:U3 U5:U7" name="Range1_10_4"/>
    <protectedRange sqref="V2:X7" name="Range1_10_5"/>
    <protectedRange sqref="Y2:AA7" name="Range1_10_6"/>
    <protectedRange sqref="BB2:BB7" name="Range1_10_7"/>
    <protectedRange sqref="BL2:BL3 BL5:BL7" name="Range1_10_8"/>
    <protectedRange sqref="AI2:AI7 AI14:AI23" name="Range1_4_1_1_1"/>
  </protectedRanges>
  <mergeCells count="21">
    <mergeCell ref="BL2:BL7"/>
    <mergeCell ref="B2:B7"/>
    <mergeCell ref="U2:U7"/>
    <mergeCell ref="V2:V7"/>
    <mergeCell ref="W2:W7"/>
    <mergeCell ref="X2:X7"/>
    <mergeCell ref="BL14:BL23"/>
    <mergeCell ref="Y22:Y23"/>
    <mergeCell ref="Z22:Z23"/>
    <mergeCell ref="AA22:AA23"/>
    <mergeCell ref="B8:B13"/>
    <mergeCell ref="U8:U13"/>
    <mergeCell ref="V8:V13"/>
    <mergeCell ref="W8:W13"/>
    <mergeCell ref="X8:X13"/>
    <mergeCell ref="BL8:BL13"/>
    <mergeCell ref="B14:B23"/>
    <mergeCell ref="U14:U23"/>
    <mergeCell ref="V14:V23"/>
    <mergeCell ref="W14:W23"/>
    <mergeCell ref="X14:X23"/>
  </mergeCells>
  <phoneticPr fontId="1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F14:F23 E2:F13</xm:sqref>
        </x14:dataValidation>
        <x14:dataValidation type="list" allowBlank="1" showInputMessage="1" showErrorMessage="1">
          <x14:formula1>
            <xm:f>[1]Data!#REF!</xm:f>
          </x14:formula1>
          <xm:sqref>T2:T23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2025-11-26T07:13:00Z</dcterms:created>
  <dcterms:modified xsi:type="dcterms:W3CDTF">2025-11-26T07:56:26Z</dcterms:modified>
</cp:coreProperties>
</file>