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6" i="1" l="1"/>
  <c r="AB16" i="1"/>
  <c r="AC16" i="1" s="1"/>
  <c r="AE16" i="1" s="1"/>
  <c r="S16" i="1"/>
  <c r="AH16" i="1" s="1"/>
  <c r="AX15" i="1"/>
  <c r="AB15" i="1"/>
  <c r="AC15" i="1" s="1"/>
  <c r="AE15" i="1" s="1"/>
  <c r="S15" i="1"/>
  <c r="AH15" i="1" s="1"/>
  <c r="AX14" i="1"/>
  <c r="AB14" i="1"/>
  <c r="AC14" i="1" s="1"/>
  <c r="AE14" i="1" s="1"/>
  <c r="S14" i="1"/>
  <c r="AH14" i="1" s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B11" i="1"/>
  <c r="AC11" i="1" s="1"/>
  <c r="AE11" i="1" s="1"/>
  <c r="S11" i="1"/>
  <c r="AH11" i="1" s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W13" i="1" l="1"/>
  <c r="AW9" i="1"/>
  <c r="AW5" i="1"/>
  <c r="AW16" i="1"/>
  <c r="AW12" i="1"/>
  <c r="AW8" i="1"/>
  <c r="AW4" i="1"/>
  <c r="AW15" i="1"/>
  <c r="AW11" i="1"/>
  <c r="AW7" i="1"/>
  <c r="AW3" i="1"/>
  <c r="AW14" i="1"/>
  <c r="AW10" i="1"/>
  <c r="AW6" i="1"/>
  <c r="AW2" i="1"/>
  <c r="AK6" i="1" l="1"/>
  <c r="AS6" i="1"/>
  <c r="AO6" i="1"/>
  <c r="AM6" i="1"/>
  <c r="AK7" i="1"/>
  <c r="AS7" i="1"/>
  <c r="AO7" i="1"/>
  <c r="AM7" i="1"/>
  <c r="AK15" i="1"/>
  <c r="AS15" i="1"/>
  <c r="AO15" i="1"/>
  <c r="AM15" i="1"/>
  <c r="AK8" i="1"/>
  <c r="AO8" i="1"/>
  <c r="AM8" i="1"/>
  <c r="AS8" i="1"/>
  <c r="AK16" i="1"/>
  <c r="AS16" i="1"/>
  <c r="AO16" i="1"/>
  <c r="AM16" i="1"/>
  <c r="AK9" i="1"/>
  <c r="AS9" i="1"/>
  <c r="AO9" i="1"/>
  <c r="AM9" i="1"/>
  <c r="AK14" i="1"/>
  <c r="AO14" i="1"/>
  <c r="AS14" i="1"/>
  <c r="AM14" i="1"/>
  <c r="AK2" i="1"/>
  <c r="AO2" i="1"/>
  <c r="AM2" i="1"/>
  <c r="AS2" i="1"/>
  <c r="AK3" i="1"/>
  <c r="AO3" i="1"/>
  <c r="AM3" i="1"/>
  <c r="AS3" i="1"/>
  <c r="AK4" i="1"/>
  <c r="AO4" i="1"/>
  <c r="AM4" i="1"/>
  <c r="AS4" i="1"/>
  <c r="AK5" i="1"/>
  <c r="AO5" i="1"/>
  <c r="AM5" i="1"/>
  <c r="AS5" i="1"/>
  <c r="AK10" i="1"/>
  <c r="AS10" i="1"/>
  <c r="AO10" i="1"/>
  <c r="AM10" i="1"/>
  <c r="AK11" i="1"/>
  <c r="AO11" i="1"/>
  <c r="AS11" i="1"/>
  <c r="AM11" i="1"/>
  <c r="AK12" i="1"/>
  <c r="AS12" i="1"/>
  <c r="AO12" i="1"/>
  <c r="AM12" i="1"/>
  <c r="AK13" i="1"/>
  <c r="AS13" i="1"/>
  <c r="AO13" i="1"/>
  <c r="AM13" i="1"/>
  <c r="AT10" i="1" l="1"/>
  <c r="AU10" i="1" s="1"/>
  <c r="AV10" i="1" s="1"/>
  <c r="AT2" i="1"/>
  <c r="AU2" i="1" s="1"/>
  <c r="AV2" i="1" s="1"/>
  <c r="AT8" i="1"/>
  <c r="AU8" i="1" s="1"/>
  <c r="AV8" i="1" s="1"/>
  <c r="AT13" i="1"/>
  <c r="AU13" i="1" s="1"/>
  <c r="AV13" i="1" s="1"/>
  <c r="AT5" i="1"/>
  <c r="AU5" i="1" s="1"/>
  <c r="AV5" i="1" s="1"/>
  <c r="AT14" i="1"/>
  <c r="AU14" i="1" s="1"/>
  <c r="AV14" i="1" s="1"/>
  <c r="AT15" i="1"/>
  <c r="AU15" i="1" s="1"/>
  <c r="AV15" i="1" s="1"/>
  <c r="AT12" i="1"/>
  <c r="AU12" i="1" s="1"/>
  <c r="AV12" i="1" s="1"/>
  <c r="AT4" i="1"/>
  <c r="AU4" i="1" s="1"/>
  <c r="AV4" i="1" s="1"/>
  <c r="AT9" i="1"/>
  <c r="AU9" i="1" s="1"/>
  <c r="AV9" i="1" s="1"/>
  <c r="AT7" i="1"/>
  <c r="AU7" i="1" s="1"/>
  <c r="AV7" i="1" s="1"/>
  <c r="AT11" i="1"/>
  <c r="AU11" i="1" s="1"/>
  <c r="AV11" i="1" s="1"/>
  <c r="AT3" i="1"/>
  <c r="AU3" i="1" s="1"/>
  <c r="AV3" i="1" s="1"/>
  <c r="AT16" i="1"/>
  <c r="AU16" i="1" s="1"/>
  <c r="AV16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<sst xmlns="http://schemas.openxmlformats.org/spreadsheetml/2006/main" count="248" uniqueCount="156">
  <si>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</si>
  <si>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</si>
  <si>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</si>
  <si>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</si>
  <si>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</si>
  <si>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</si>
  <si>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</si>
  <si>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</si>
  <si>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</si>
  <si>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</si>
  <si>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</si>
  <si>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</si>
  <si>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</si>
  <si>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</si>
  <si>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</si>
  <si>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</si>
  <si>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</si>
  <si>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</si>
  <si>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</si>
  <si>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</si>
  <si>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</si>
  <si>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</si>
  <si>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</si>
  <si>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</si>
  <si>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</si>
  <si>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</si>
  <si>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</si>
  <si>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</si>
  <si>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</si>
  <si>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</si>
  <si>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</si>
  <si>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</si>
  <si>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</si>
  <si>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</si>
  <si>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</si>
  <si>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</si>
  <si>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</si>
  <si>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</si>
  <si>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</si>
  <si>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</si>
  <si>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</si>
  <si>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</si>
  <si>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</si>
  <si>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</si>
  <si>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</si>
  <si>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</si>
  <si>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</si>
  <si>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</si>
  <si>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</si>
  <si>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</si>
  <si>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</si>
  <si>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</si>
  <si>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</si>
  <si>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9" type="noConversion"/>
  </si>
  <si>
    <t>COMFORTER (SET)</t>
  </si>
  <si>
    <t>Ava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</si>
  <si>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</si>
  <si>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</si>
  <si>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</si>
  <si>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 xml:space="preserve">100% Polyester Microfiber,  poly fill  </t>
    <phoneticPr fontId="9" type="noConversion"/>
  </si>
  <si>
    <t>Twin: 66x90"/20x26+1"/66x96"/39x75+12"/20x30"/20x30"</t>
    <phoneticPr fontId="9" type="noConversion"/>
  </si>
  <si>
    <t>Olive</t>
  </si>
  <si>
    <t>RH10-0548</t>
  </si>
  <si>
    <t>Set</t>
  </si>
  <si>
    <t>Compressed/Knocked Down</t>
  </si>
  <si>
    <t>9404.40.9022</t>
    <phoneticPr fontId="9" type="noConversion"/>
  </si>
  <si>
    <t>Regency Heights</t>
  </si>
  <si>
    <t>100% Polyester Printed 6pcs Comforter Set</t>
    <phoneticPr fontId="9" type="noConversion"/>
  </si>
  <si>
    <t>6pcs Comforter Set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</si>
  <si>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</si>
  <si>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</si>
  <si>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RH10-0549</t>
  </si>
  <si>
    <t>Ava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</si>
  <si>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</si>
  <si>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</si>
  <si>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80x90"/20x26+1"(2)/81x96"/54x75"+15"/20x30"(2)/20x30"(2)</t>
    <phoneticPr fontId="9" type="noConversion"/>
  </si>
  <si>
    <t>RH10-0550</t>
  </si>
  <si>
    <t>9404.40.9022</t>
    <phoneticPr fontId="9" type="noConversion"/>
  </si>
  <si>
    <t>Queen: 90x90"/20x26+1"(2)/90x102"/60x80"+15"/20x30"(2)/20x30"(2)</t>
    <phoneticPr fontId="9" type="noConversion"/>
  </si>
  <si>
    <t>RH10-0551</t>
  </si>
  <si>
    <t>King: 104x90"L/20x36+1"L(2)/108x102"/78x80"+15"/20x40"(2)/20x40"(2)</t>
    <phoneticPr fontId="9" type="noConversion"/>
  </si>
  <si>
    <t>RH10-0552</t>
  </si>
  <si>
    <t>Regency Heights</t>
    <phoneticPr fontId="9" type="noConversion"/>
  </si>
  <si>
    <t>100% Polyester Printed 6pcs Comforter Set</t>
    <phoneticPr fontId="9" type="noConversion"/>
  </si>
  <si>
    <t>Twin: 66x90"/20x26+1"/66x96"/39x75+12"/20x30"/20x30"</t>
    <phoneticPr fontId="9" type="noConversion"/>
  </si>
  <si>
    <t>Purple</t>
    <phoneticPr fontId="9" type="noConversion"/>
  </si>
  <si>
    <t>RH10-0553</t>
    <phoneticPr fontId="9" type="noConversion"/>
  </si>
  <si>
    <t>9404.40.9022</t>
    <phoneticPr fontId="9" type="noConversion"/>
  </si>
  <si>
    <t>Ava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</si>
  <si>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</si>
  <si>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</si>
  <si>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</si>
  <si>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</si>
  <si>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</si>
  <si>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Purple</t>
    <phoneticPr fontId="9" type="noConversion"/>
  </si>
  <si>
    <t>RH10-0554</t>
  </si>
  <si>
    <t>9404.40.9022</t>
    <phoneticPr fontId="9" type="noConversion"/>
  </si>
  <si>
    <t>Ava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</si>
  <si>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</si>
  <si>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</si>
  <si>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</si>
  <si>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 xml:space="preserve">100% Polyester Microfiber,  poly fill  </t>
    <phoneticPr fontId="9" type="noConversion"/>
  </si>
  <si>
    <t>Full: 80x90"/20x26+1"(2)/81x96"/54x75"+15"/20x30"(2)/20x30"(2)</t>
    <phoneticPr fontId="9" type="noConversion"/>
  </si>
  <si>
    <t>Purple</t>
    <phoneticPr fontId="9" type="noConversion"/>
  </si>
  <si>
    <t>RH10-0555</t>
  </si>
  <si>
    <t>9404.40.9022</t>
    <phoneticPr fontId="9" type="noConversion"/>
  </si>
  <si>
    <t>Ava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</si>
  <si>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</si>
  <si>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</si>
  <si>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</si>
  <si>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</si>
  <si>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</si>
  <si>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Purple</t>
    <phoneticPr fontId="9" type="noConversion"/>
  </si>
  <si>
    <t>RH10-0556</t>
  </si>
  <si>
    <t>9404.40.9022</t>
    <phoneticPr fontId="9" type="noConversion"/>
  </si>
  <si>
    <t>Ava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</si>
  <si>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</si>
  <si>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</si>
  <si>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</si>
  <si>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>King: 104x90"L/20x36+1"L(2)/108x102"/78x80"+15"/20x40"(2)/20x40"(2)</t>
    <phoneticPr fontId="9" type="noConversion"/>
  </si>
  <si>
    <t>Purple</t>
    <phoneticPr fontId="9" type="noConversion"/>
  </si>
  <si>
    <t>RH10-0557</t>
  </si>
  <si>
    <t>9404.40.9022</t>
    <phoneticPr fontId="9" type="noConversion"/>
  </si>
  <si>
    <t>Regency Heights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</si>
  <si>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</si>
  <si>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</si>
  <si>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</si>
  <si>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 xml:space="preserve">100% Polyester Microfiber,  poly fill  </t>
    <phoneticPr fontId="9" type="noConversion"/>
  </si>
  <si>
    <t>Twin: 66x90"/20x26+1"/66x96"/39x75+12"/20x30"/20x30"</t>
    <phoneticPr fontId="9" type="noConversion"/>
  </si>
  <si>
    <t>Navy</t>
    <phoneticPr fontId="9" type="noConversion"/>
  </si>
  <si>
    <t>RH10-0558</t>
    <phoneticPr fontId="9" type="noConversion"/>
  </si>
  <si>
    <t>Ava</t>
    <phoneticPr fontId="9" type="noConversion"/>
  </si>
  <si>
    <t>100% Polyester Printed 6pcs Comforter Set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</si>
  <si>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</si>
  <si>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</si>
  <si>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Navy</t>
    <phoneticPr fontId="9" type="noConversion"/>
  </si>
  <si>
    <t>RH10-0559</t>
  </si>
  <si>
    <t>9pcs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</si>
  <si>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</si>
  <si>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>Full: 80x90"/20x26+1"(2)/81x96"/54x75"+15"/20x30"(2)/20x30"(2)</t>
    <phoneticPr fontId="9" type="noConversion"/>
  </si>
  <si>
    <t>Navy</t>
    <phoneticPr fontId="9" type="noConversion"/>
  </si>
  <si>
    <t>RH10-0560</t>
  </si>
  <si>
    <t>9404.40.9022</t>
    <phoneticPr fontId="9" type="noConversion"/>
  </si>
  <si>
    <t>Ava</t>
    <phoneticPr fontId="9" type="noConversion"/>
  </si>
  <si>
    <t>100% Polyester Printed 9pcs Comforter Set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</si>
  <si>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</si>
  <si>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</si>
  <si>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RH10-0561</t>
  </si>
  <si>
    <t>Ava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</si>
  <si>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</si>
  <si>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</si>
  <si>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Comforter/sham face: 100% polyester microfiber 85gsm printed; Comforter Back: microfiber 75gsm printed,  Sham Back: microfiber 75gsm Solid; Comforter filling: 200gsm poly fill.  Sheet set: 85gsm solid microfiber. Fitted sheet with 1  pocket on each side. Bonus Pillowcase: microfiber 75gsm Solid</t>
    <phoneticPr fontId="9" type="noConversion"/>
  </si>
  <si>
    <t>King: 104x90"L/20x36+1"L(2)/108x102"/78x80"+15"/20x40"(2)/20x40"(2)</t>
    <phoneticPr fontId="9" type="noConversion"/>
  </si>
  <si>
    <t>Navy</t>
    <phoneticPr fontId="9" type="noConversion"/>
  </si>
  <si>
    <t>RH10-0562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</si>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</sst>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59267</xdr:colOff>
      <xdr:row>1</xdr:row>
      <xdr:rowOff>524933</xdr:rowOff>
    </xdr:from>
    <xdr:to>
      <xdr:col>1</xdr:col>
      <xdr:colOff>2046984</xdr:colOff>
      <xdr:row>5</xdr:row>
      <xdr:rowOff>16932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543F851-C500-6552-96D5-ACCBC8047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67" y="1506008"/>
          <a:ext cx="1987717" cy="2406649"/>
        </a:xfrm>
        <a:prstGeom prst="rect">
          <a:avLst/>
        </a:prstGeom>
      </xdr:spPr>
    </xdr:pic>
    <xdr:clientData/>
  </xdr:twoCellAnchor>
  <xdr:twoCellAnchor editAs="oneCell">
    <xdr:from>
      <xdr:col>1</xdr:col>
      <xdr:colOff>93134</xdr:colOff>
      <xdr:row>6</xdr:row>
      <xdr:rowOff>517132</xdr:rowOff>
    </xdr:from>
    <xdr:to>
      <xdr:col>1</xdr:col>
      <xdr:colOff>1905000</xdr:colOff>
      <xdr:row>10</xdr:row>
      <xdr:rowOff>203685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66D251B6-DFE8-4927-8239-C59F3178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934" y="5308207"/>
          <a:ext cx="1811866" cy="2601203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118533</xdr:colOff>
      <xdr:row>11</xdr:row>
      <xdr:rowOff>406398</xdr:rowOff>
    </xdr:from>
    <xdr:to>
      <xdr:col>1</xdr:col>
      <xdr:colOff>2015066</xdr:colOff>
      <xdr:row>15</xdr:row>
      <xdr:rowOff>190549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4AA39C33-E10D-4139-8945-8042B33E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3" y="9007473"/>
          <a:ext cx="1896533" cy="2698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Ava%20Commitment%2011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帅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6"/>
  <sheetViews>
    <sheetView tabSelected="1" topLeftCell="G1" zoomScale="90" zoomScaleNormal="90" workbookViewId="0">
      <selection activeCell="T17" sqref="T17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11.14062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9.28515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0.6" customHeight="1" x14ac:dyDescent="0.25">
      <c r="A2" s="36">
        <v>1</v>
      </c>
      <c r="B2" s="37"/>
      <c r="C2" s="38"/>
      <c r="D2" s="38" t="s">
        <v>53</v>
      </c>
      <c r="E2" s="38"/>
      <c r="F2" s="38" t="s">
        <v>54</v>
      </c>
      <c r="G2" s="39" t="s">
        <v>55</v>
      </c>
      <c r="H2" s="40" t="s">
        <v>56</v>
      </c>
      <c r="I2" s="38" t="s">
        <v>57</v>
      </c>
      <c r="J2" s="38" t="s">
        <v>58</v>
      </c>
      <c r="K2" s="38" t="s">
        <v>59</v>
      </c>
      <c r="L2" s="38" t="s">
        <v>60</v>
      </c>
      <c r="M2" s="38" t="s">
        <v>61</v>
      </c>
      <c r="N2" s="41" t="s">
        <v>62</v>
      </c>
      <c r="O2" s="42"/>
      <c r="P2" s="38" t="s">
        <v>63</v>
      </c>
      <c r="Q2" s="38">
        <v>78.2</v>
      </c>
      <c r="R2" s="43">
        <v>8.1</v>
      </c>
      <c r="S2" s="44">
        <f>IF(ISERROR(Q2/R2),"",Q2/R2)</f>
        <v>9.6543209876543212</v>
      </c>
      <c r="T2" s="44">
        <v>9.9499999999999993</v>
      </c>
      <c r="U2" s="45"/>
      <c r="V2" s="38" t="s">
        <v>64</v>
      </c>
      <c r="W2" s="46">
        <v>42</v>
      </c>
      <c r="X2" s="46">
        <v>32</v>
      </c>
      <c r="Y2" s="46">
        <v>52</v>
      </c>
      <c r="Z2" s="43">
        <v>9.4</v>
      </c>
      <c r="AA2" s="47">
        <v>3</v>
      </c>
      <c r="AB2" s="48">
        <f>IF(W2="","",W2*X2*Y2/1000000)</f>
        <v>6.9888000000000006E-2</v>
      </c>
      <c r="AC2" s="49">
        <f>IF(AA2="","",65/AB2*AA2)</f>
        <v>2790.1785714285711</v>
      </c>
      <c r="AD2" s="50">
        <v>4000</v>
      </c>
      <c r="AE2" s="51">
        <f>IF(ISERROR(AD2/AC2),"",AD2/AC2)</f>
        <v>1.4336000000000002</v>
      </c>
      <c r="AF2" s="38" t="s">
        <v>65</v>
      </c>
      <c r="AG2" s="52">
        <v>0.32800000000000001</v>
      </c>
      <c r="AH2" s="51">
        <f>IF(ISERROR(S2*AG2),"",S2*AG2)</f>
        <v>3.1666172839506177</v>
      </c>
      <c r="AI2" s="51">
        <f>IF(ISERROR(T2+AE2+AH2),"",T2+AE2+AH2)</f>
        <v>14.550217283950618</v>
      </c>
      <c r="AJ2" s="52">
        <v>0</v>
      </c>
      <c r="AK2" s="51">
        <f t="shared" ref="AK2:AK6" si="0">IF(ISERROR(AW2*AJ2),"",AW2*AJ2)</f>
        <v>0</v>
      </c>
      <c r="AL2" s="52">
        <v>0</v>
      </c>
      <c r="AM2" s="51">
        <f t="shared" ref="AM2:AM6" si="1">IF(ISERROR(AW2*AL2),"",AW2*AL2)</f>
        <v>0</v>
      </c>
      <c r="AN2" s="52">
        <v>0</v>
      </c>
      <c r="AO2" s="51">
        <f t="shared" ref="AO2:AO6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6" si="3">IF(ISERROR(AK2+AM2+AO2+AP2+AS2),"",AK2+AM2+AO2+AP2+AS2)</f>
        <v>0</v>
      </c>
      <c r="AU2" s="53">
        <f>AI2+AT2</f>
        <v>14.550217283950618</v>
      </c>
      <c r="AV2" s="54">
        <f>IF(ISERROR((AW2-AU2)/AW2),"",(AW2-AU2)/AW2)</f>
        <v>0</v>
      </c>
      <c r="AW2" s="53">
        <f>AI2</f>
        <v>14.550217283950618</v>
      </c>
      <c r="AX2" s="51">
        <f t="shared" ref="AX2:AX4" si="4">IF(ISERROR(AY2*(1-AZ2)),"",AY2*(1-AZ2))</f>
        <v>45.99</v>
      </c>
      <c r="AY2" s="55">
        <v>45.99</v>
      </c>
      <c r="AZ2" s="52"/>
      <c r="BA2" s="47">
        <v>162</v>
      </c>
    </row>
    <row r="3" spans="1:53" ht="60.6" customHeight="1" x14ac:dyDescent="0.25">
      <c r="A3" s="36">
        <v>2</v>
      </c>
      <c r="B3" s="56"/>
      <c r="C3" s="38"/>
      <c r="D3" s="38" t="s">
        <v>66</v>
      </c>
      <c r="E3" s="38"/>
      <c r="F3" s="38" t="s">
        <v>54</v>
      </c>
      <c r="G3" s="39" t="s">
        <v>55</v>
      </c>
      <c r="H3" s="40" t="s">
        <v>67</v>
      </c>
      <c r="I3" s="38" t="s">
        <v>68</v>
      </c>
      <c r="J3" s="38" t="s">
        <v>58</v>
      </c>
      <c r="K3" s="38" t="s">
        <v>69</v>
      </c>
      <c r="L3" s="38" t="s">
        <v>70</v>
      </c>
      <c r="M3" s="38" t="s">
        <v>61</v>
      </c>
      <c r="N3" s="41" t="s">
        <v>71</v>
      </c>
      <c r="O3" s="42"/>
      <c r="P3" s="38" t="s">
        <v>63</v>
      </c>
      <c r="Q3" s="38">
        <v>78.2</v>
      </c>
      <c r="R3" s="43">
        <v>8.1</v>
      </c>
      <c r="S3" s="44">
        <f t="shared" ref="S3:S6" si="5">IF(ISERROR(Q3/R3),"",Q3/R3)</f>
        <v>9.6543209876543212</v>
      </c>
      <c r="T3" s="44">
        <v>9.65</v>
      </c>
      <c r="U3" s="45"/>
      <c r="V3" s="38" t="s">
        <v>64</v>
      </c>
      <c r="W3" s="46">
        <v>42</v>
      </c>
      <c r="X3" s="46">
        <v>32</v>
      </c>
      <c r="Y3" s="46">
        <v>52</v>
      </c>
      <c r="Z3" s="43">
        <v>9.4</v>
      </c>
      <c r="AA3" s="47">
        <v>3</v>
      </c>
      <c r="AB3" s="48">
        <f t="shared" ref="AB3:AB6" si="6">IF(W3="","",W3*X3*Y3/1000000)</f>
        <v>6.9888000000000006E-2</v>
      </c>
      <c r="AC3" s="49">
        <f t="shared" ref="AC3:AC6" si="7">IF(AA3="","",65/AB3*AA3)</f>
        <v>2790.1785714285711</v>
      </c>
      <c r="AD3" s="50">
        <v>4000</v>
      </c>
      <c r="AE3" s="51">
        <f t="shared" ref="AE3:AE6" si="8">IF(ISERROR(AD3/AC3),"",AD3/AC3)</f>
        <v>1.4336000000000002</v>
      </c>
      <c r="AF3" s="38" t="s">
        <v>65</v>
      </c>
      <c r="AG3" s="52">
        <v>0.32800000000000001</v>
      </c>
      <c r="AH3" s="51">
        <f t="shared" ref="AH3:AH6" si="9">IF(ISERROR(S3*AG3),"",S3*AG3)</f>
        <v>3.1666172839506177</v>
      </c>
      <c r="AI3" s="51">
        <f>IF(ISERROR(T3+AE3+AH3),"",T3+AE3+AH3)</f>
        <v>14.250217283950619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6" si="10">IF(ISERROR(AW3*AR3),"",AW3*AR3)</f>
        <v>0</v>
      </c>
      <c r="AT3" s="51">
        <f t="shared" si="3"/>
        <v>0</v>
      </c>
      <c r="AU3" s="53">
        <f t="shared" ref="AU3:AU6" si="11">IF(ISERROR(AI3+AT3),"",AI3+AT3)</f>
        <v>14.250217283950619</v>
      </c>
      <c r="AV3" s="54">
        <f t="shared" ref="AV3:AV6" si="12">IF(ISERROR((AW3-AU3)/AW3),"",(AW3-AU3)/AW3)</f>
        <v>0</v>
      </c>
      <c r="AW3" s="53">
        <f t="shared" ref="AW3:AW6" si="13">AI3</f>
        <v>14.250217283950619</v>
      </c>
      <c r="AX3" s="51">
        <f t="shared" si="4"/>
        <v>45.99</v>
      </c>
      <c r="AY3" s="55">
        <v>45.99</v>
      </c>
      <c r="AZ3" s="52"/>
      <c r="BA3" s="47">
        <v>87</v>
      </c>
    </row>
    <row r="4" spans="1:53" ht="55.15" customHeight="1" x14ac:dyDescent="0.25">
      <c r="A4" s="36">
        <v>3</v>
      </c>
      <c r="B4" s="56"/>
      <c r="C4" s="38"/>
      <c r="D4" s="38" t="s">
        <v>66</v>
      </c>
      <c r="E4" s="38"/>
      <c r="F4" s="38" t="s">
        <v>54</v>
      </c>
      <c r="G4" s="39" t="s">
        <v>72</v>
      </c>
      <c r="H4" s="40" t="s">
        <v>73</v>
      </c>
      <c r="I4" s="38" t="s">
        <v>74</v>
      </c>
      <c r="J4" s="38" t="s">
        <v>58</v>
      </c>
      <c r="K4" s="38" t="s">
        <v>59</v>
      </c>
      <c r="L4" s="38" t="s">
        <v>75</v>
      </c>
      <c r="M4" s="38" t="s">
        <v>61</v>
      </c>
      <c r="N4" s="41" t="s">
        <v>76</v>
      </c>
      <c r="O4" s="42"/>
      <c r="P4" s="38" t="s">
        <v>63</v>
      </c>
      <c r="Q4" s="38">
        <v>101.9</v>
      </c>
      <c r="R4" s="43">
        <v>8.1</v>
      </c>
      <c r="S4" s="44">
        <f t="shared" si="5"/>
        <v>12.580246913580249</v>
      </c>
      <c r="T4" s="44">
        <v>12.58</v>
      </c>
      <c r="U4" s="45"/>
      <c r="V4" s="38" t="s">
        <v>64</v>
      </c>
      <c r="W4" s="46">
        <v>42</v>
      </c>
      <c r="X4" s="46">
        <v>32</v>
      </c>
      <c r="Y4" s="46">
        <v>57</v>
      </c>
      <c r="Z4" s="43">
        <v>11.1</v>
      </c>
      <c r="AA4" s="47">
        <v>3</v>
      </c>
      <c r="AB4" s="48">
        <f>IF(W4="","",W4*X4*Y4/1000000)</f>
        <v>7.6607999999999996E-2</v>
      </c>
      <c r="AC4" s="49">
        <f t="shared" si="7"/>
        <v>2545.4260651629074</v>
      </c>
      <c r="AD4" s="50">
        <v>4000</v>
      </c>
      <c r="AE4" s="51">
        <f t="shared" si="8"/>
        <v>1.5714461538461537</v>
      </c>
      <c r="AF4" s="38" t="s">
        <v>77</v>
      </c>
      <c r="AG4" s="52">
        <v>0.32800000000000001</v>
      </c>
      <c r="AH4" s="51">
        <f t="shared" si="9"/>
        <v>4.1263209876543216</v>
      </c>
      <c r="AI4" s="51">
        <f>IF(ISERROR(T4+AE4+AH4),"",T4+AE4+AH4)</f>
        <v>18.277767141500476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0"/>
        <v>0</v>
      </c>
      <c r="AT4" s="51">
        <f t="shared" si="3"/>
        <v>0</v>
      </c>
      <c r="AU4" s="53">
        <f t="shared" si="11"/>
        <v>18.277767141500476</v>
      </c>
      <c r="AV4" s="54">
        <f t="shared" si="12"/>
        <v>0</v>
      </c>
      <c r="AW4" s="53">
        <f t="shared" si="13"/>
        <v>18.277767141500476</v>
      </c>
      <c r="AX4" s="51">
        <f t="shared" si="4"/>
        <v>49.99</v>
      </c>
      <c r="AY4" s="55">
        <v>49.99</v>
      </c>
      <c r="AZ4" s="52"/>
      <c r="BA4" s="47">
        <v>171</v>
      </c>
    </row>
    <row r="5" spans="1:53" ht="55.15" customHeight="1" x14ac:dyDescent="0.25">
      <c r="A5" s="36">
        <v>4</v>
      </c>
      <c r="B5" s="56"/>
      <c r="C5" s="38"/>
      <c r="D5" s="38" t="s">
        <v>66</v>
      </c>
      <c r="E5" s="38"/>
      <c r="F5" s="38" t="s">
        <v>54</v>
      </c>
      <c r="G5" s="39" t="s">
        <v>55</v>
      </c>
      <c r="H5" s="40" t="s">
        <v>73</v>
      </c>
      <c r="I5" s="38" t="s">
        <v>74</v>
      </c>
      <c r="J5" s="38" t="s">
        <v>58</v>
      </c>
      <c r="K5" s="38" t="s">
        <v>59</v>
      </c>
      <c r="L5" s="38" t="s">
        <v>78</v>
      </c>
      <c r="M5" s="38" t="s">
        <v>61</v>
      </c>
      <c r="N5" s="41" t="s">
        <v>79</v>
      </c>
      <c r="O5" s="42"/>
      <c r="P5" s="38" t="s">
        <v>63</v>
      </c>
      <c r="Q5" s="38">
        <v>106.3</v>
      </c>
      <c r="R5" s="43">
        <v>8.1</v>
      </c>
      <c r="S5" s="44">
        <f t="shared" si="5"/>
        <v>13.123456790123457</v>
      </c>
      <c r="T5" s="44">
        <v>13.12</v>
      </c>
      <c r="U5" s="45"/>
      <c r="V5" s="38" t="s">
        <v>64</v>
      </c>
      <c r="W5" s="46">
        <v>42</v>
      </c>
      <c r="X5" s="46">
        <v>32</v>
      </c>
      <c r="Y5" s="46">
        <v>57</v>
      </c>
      <c r="Z5" s="43">
        <v>12.3</v>
      </c>
      <c r="AA5" s="47">
        <v>3</v>
      </c>
      <c r="AB5" s="48">
        <f t="shared" ref="AB5" si="14">IF(W5="","",W5*X5*Y5/1000000)</f>
        <v>7.6607999999999996E-2</v>
      </c>
      <c r="AC5" s="49">
        <f t="shared" si="7"/>
        <v>2545.4260651629074</v>
      </c>
      <c r="AD5" s="50">
        <v>4000</v>
      </c>
      <c r="AE5" s="51">
        <f t="shared" si="8"/>
        <v>1.5714461538461537</v>
      </c>
      <c r="AF5" s="38" t="s">
        <v>77</v>
      </c>
      <c r="AG5" s="52">
        <v>0.32800000000000001</v>
      </c>
      <c r="AH5" s="51">
        <f t="shared" si="9"/>
        <v>4.3044938271604938</v>
      </c>
      <c r="AI5" s="51">
        <f>IF(ISERROR(T5+AE5+AH5),"",T5+AE5+AH5)</f>
        <v>18.995939981006646</v>
      </c>
      <c r="AJ5" s="52">
        <v>0</v>
      </c>
      <c r="AK5" s="51">
        <f t="shared" si="0"/>
        <v>0</v>
      </c>
      <c r="AL5" s="52">
        <v>0</v>
      </c>
      <c r="AM5" s="51">
        <f t="shared" si="1"/>
        <v>0</v>
      </c>
      <c r="AN5" s="52">
        <v>0</v>
      </c>
      <c r="AO5" s="51">
        <f t="shared" si="2"/>
        <v>0</v>
      </c>
      <c r="AP5" s="51">
        <v>0</v>
      </c>
      <c r="AQ5" s="50">
        <v>0</v>
      </c>
      <c r="AR5" s="52">
        <v>0</v>
      </c>
      <c r="AS5" s="51">
        <f t="shared" si="10"/>
        <v>0</v>
      </c>
      <c r="AT5" s="51">
        <f t="shared" si="3"/>
        <v>0</v>
      </c>
      <c r="AU5" s="53">
        <f t="shared" si="11"/>
        <v>18.995939981006646</v>
      </c>
      <c r="AV5" s="54">
        <f t="shared" si="12"/>
        <v>0</v>
      </c>
      <c r="AW5" s="53">
        <f t="shared" si="13"/>
        <v>18.995939981006646</v>
      </c>
      <c r="AX5" s="51">
        <f>IF(ISERROR(AY5*(1-AZ5)),"",AY5*(1-AZ5))</f>
        <v>54.99</v>
      </c>
      <c r="AY5" s="55">
        <v>54.99</v>
      </c>
      <c r="AZ5" s="52"/>
      <c r="BA5" s="47">
        <v>357</v>
      </c>
    </row>
    <row r="6" spans="1:53" ht="55.15" customHeight="1" x14ac:dyDescent="0.25">
      <c r="A6" s="36">
        <v>5</v>
      </c>
      <c r="B6" s="57"/>
      <c r="C6" s="38"/>
      <c r="D6" s="38" t="s">
        <v>66</v>
      </c>
      <c r="E6" s="38"/>
      <c r="F6" s="38" t="s">
        <v>54</v>
      </c>
      <c r="G6" s="39" t="s">
        <v>72</v>
      </c>
      <c r="H6" s="40" t="s">
        <v>73</v>
      </c>
      <c r="I6" s="38" t="s">
        <v>74</v>
      </c>
      <c r="J6" s="38" t="s">
        <v>58</v>
      </c>
      <c r="K6" s="38" t="s">
        <v>59</v>
      </c>
      <c r="L6" s="38" t="s">
        <v>80</v>
      </c>
      <c r="M6" s="38" t="s">
        <v>61</v>
      </c>
      <c r="N6" s="41" t="s">
        <v>81</v>
      </c>
      <c r="O6" s="42"/>
      <c r="P6" s="38" t="s">
        <v>63</v>
      </c>
      <c r="Q6" s="38">
        <v>122.9</v>
      </c>
      <c r="R6" s="43">
        <v>8.1</v>
      </c>
      <c r="S6" s="44">
        <f t="shared" si="5"/>
        <v>15.17283950617284</v>
      </c>
      <c r="T6" s="44">
        <v>15.17</v>
      </c>
      <c r="U6" s="45"/>
      <c r="V6" s="38" t="s">
        <v>64</v>
      </c>
      <c r="W6" s="46">
        <v>42</v>
      </c>
      <c r="X6" s="46">
        <v>32</v>
      </c>
      <c r="Y6" s="46">
        <v>57</v>
      </c>
      <c r="Z6" s="43">
        <v>14.95</v>
      </c>
      <c r="AA6" s="47">
        <v>3</v>
      </c>
      <c r="AB6" s="48">
        <f t="shared" si="6"/>
        <v>7.6607999999999996E-2</v>
      </c>
      <c r="AC6" s="49">
        <f t="shared" si="7"/>
        <v>2545.4260651629074</v>
      </c>
      <c r="AD6" s="50">
        <v>4000</v>
      </c>
      <c r="AE6" s="51">
        <f t="shared" si="8"/>
        <v>1.5714461538461537</v>
      </c>
      <c r="AF6" s="38" t="s">
        <v>77</v>
      </c>
      <c r="AG6" s="52">
        <v>0.32800000000000001</v>
      </c>
      <c r="AH6" s="51">
        <f t="shared" si="9"/>
        <v>4.9766913580246914</v>
      </c>
      <c r="AI6" s="51">
        <f>IF(ISERROR(T6+AE6+AH6),"",T6+AE6+AH6)</f>
        <v>21.718137511870847</v>
      </c>
      <c r="AJ6" s="52">
        <v>0</v>
      </c>
      <c r="AK6" s="51">
        <f t="shared" si="0"/>
        <v>0</v>
      </c>
      <c r="AL6" s="52">
        <v>0</v>
      </c>
      <c r="AM6" s="51">
        <f t="shared" si="1"/>
        <v>0</v>
      </c>
      <c r="AN6" s="52">
        <v>0</v>
      </c>
      <c r="AO6" s="51">
        <f t="shared" si="2"/>
        <v>0</v>
      </c>
      <c r="AP6" s="51">
        <v>0</v>
      </c>
      <c r="AQ6" s="50">
        <v>0</v>
      </c>
      <c r="AR6" s="52">
        <v>0</v>
      </c>
      <c r="AS6" s="51">
        <f t="shared" si="10"/>
        <v>0</v>
      </c>
      <c r="AT6" s="51">
        <f t="shared" si="3"/>
        <v>0</v>
      </c>
      <c r="AU6" s="53">
        <f t="shared" si="11"/>
        <v>21.718137511870847</v>
      </c>
      <c r="AV6" s="54">
        <f t="shared" si="12"/>
        <v>0</v>
      </c>
      <c r="AW6" s="53">
        <f t="shared" si="13"/>
        <v>21.718137511870847</v>
      </c>
      <c r="AX6" s="51">
        <f>IF(ISERROR(AY6*(1-AZ6)),"",AY6*(1-AZ6))</f>
        <v>64.989999999999995</v>
      </c>
      <c r="AY6" s="55">
        <v>64.989999999999995</v>
      </c>
      <c r="AZ6" s="52"/>
      <c r="BA6" s="47">
        <v>237</v>
      </c>
    </row>
    <row r="7" spans="1:53" ht="60.6" customHeight="1" x14ac:dyDescent="0.25">
      <c r="A7" s="36">
        <v>1</v>
      </c>
      <c r="B7" s="37"/>
      <c r="C7" s="38"/>
      <c r="D7" s="38" t="s">
        <v>82</v>
      </c>
      <c r="E7" s="38"/>
      <c r="F7" s="38" t="s">
        <v>54</v>
      </c>
      <c r="G7" s="39" t="s">
        <v>72</v>
      </c>
      <c r="H7" s="40" t="s">
        <v>83</v>
      </c>
      <c r="I7" s="38" t="s">
        <v>57</v>
      </c>
      <c r="J7" s="38" t="s">
        <v>58</v>
      </c>
      <c r="K7" s="38" t="s">
        <v>59</v>
      </c>
      <c r="L7" s="38" t="s">
        <v>84</v>
      </c>
      <c r="M7" s="38" t="s">
        <v>85</v>
      </c>
      <c r="N7" s="41" t="s">
        <v>86</v>
      </c>
      <c r="O7" s="42"/>
      <c r="P7" s="38" t="s">
        <v>63</v>
      </c>
      <c r="Q7" s="38">
        <v>78.2</v>
      </c>
      <c r="R7" s="43">
        <v>8.1</v>
      </c>
      <c r="S7" s="44">
        <f>IF(ISERROR(Q7/R7),"",Q7/R7)</f>
        <v>9.6543209876543212</v>
      </c>
      <c r="T7" s="44">
        <v>9.65</v>
      </c>
      <c r="U7" s="45"/>
      <c r="V7" s="38" t="s">
        <v>64</v>
      </c>
      <c r="W7" s="46">
        <v>42</v>
      </c>
      <c r="X7" s="46">
        <v>32</v>
      </c>
      <c r="Y7" s="46">
        <v>52</v>
      </c>
      <c r="Z7" s="43">
        <v>9.4</v>
      </c>
      <c r="AA7" s="47">
        <v>3</v>
      </c>
      <c r="AB7" s="48">
        <f>IF(W7="","",W7*X7*Y7/1000000)</f>
        <v>6.9888000000000006E-2</v>
      </c>
      <c r="AC7" s="49">
        <f>IF(AA7="","",65/AB7*AA7)</f>
        <v>2790.1785714285711</v>
      </c>
      <c r="AD7" s="50">
        <v>4000</v>
      </c>
      <c r="AE7" s="51">
        <f>IF(ISERROR(AD7/AC7),"",AD7/AC7)</f>
        <v>1.4336000000000002</v>
      </c>
      <c r="AF7" s="38" t="s">
        <v>87</v>
      </c>
      <c r="AG7" s="52">
        <v>0.32800000000000001</v>
      </c>
      <c r="AH7" s="51">
        <f>IF(ISERROR(S7*AG7),"",S7*AG7)</f>
        <v>3.1666172839506177</v>
      </c>
      <c r="AI7" s="51">
        <f>IF(ISERROR(T7+AE7+AH7),"",T7+AE7+AH7)</f>
        <v>14.250217283950619</v>
      </c>
      <c r="AJ7" s="52">
        <v>0</v>
      </c>
      <c r="AK7" s="51">
        <f t="shared" ref="AK7:AK11" si="15">IF(ISERROR(AW7*AJ7),"",AW7*AJ7)</f>
        <v>0</v>
      </c>
      <c r="AL7" s="52">
        <v>0</v>
      </c>
      <c r="AM7" s="51">
        <f t="shared" ref="AM7:AM11" si="16">IF(ISERROR(AW7*AL7),"",AW7*AL7)</f>
        <v>0</v>
      </c>
      <c r="AN7" s="52">
        <v>0</v>
      </c>
      <c r="AO7" s="51">
        <f t="shared" ref="AO7:AO11" si="17">IF(ISERROR(AW7*AN7),"",AW7*AN7)</f>
        <v>0</v>
      </c>
      <c r="AP7" s="51">
        <v>0</v>
      </c>
      <c r="AQ7" s="50">
        <v>0</v>
      </c>
      <c r="AR7" s="52">
        <v>0</v>
      </c>
      <c r="AS7" s="51">
        <f>IF(ISERROR(AW7*AR7),"",AW7*AR7)</f>
        <v>0</v>
      </c>
      <c r="AT7" s="51">
        <f t="shared" ref="AT7:AT11" si="18">IF(ISERROR(AK7+AM7+AO7+AP7+AS7),"",AK7+AM7+AO7+AP7+AS7)</f>
        <v>0</v>
      </c>
      <c r="AU7" s="53">
        <f>AI7+AT7</f>
        <v>14.250217283950619</v>
      </c>
      <c r="AV7" s="54">
        <f>IF(ISERROR((AW7-AU7)/AW7),"",(AW7-AU7)/AW7)</f>
        <v>0</v>
      </c>
      <c r="AW7" s="53">
        <f>AI7</f>
        <v>14.250217283950619</v>
      </c>
      <c r="AX7" s="51">
        <f t="shared" ref="AX7:AX9" si="19">IF(ISERROR(AY7*(1-AZ7)),"",AY7*(1-AZ7))</f>
        <v>45.99</v>
      </c>
      <c r="AY7" s="55">
        <v>45.99</v>
      </c>
      <c r="AZ7" s="52"/>
      <c r="BA7" s="47">
        <v>165</v>
      </c>
    </row>
    <row r="8" spans="1:53" ht="60.6" customHeight="1" x14ac:dyDescent="0.25">
      <c r="A8" s="36">
        <v>2</v>
      </c>
      <c r="B8" s="56"/>
      <c r="C8" s="38"/>
      <c r="D8" s="38" t="s">
        <v>66</v>
      </c>
      <c r="E8" s="38"/>
      <c r="F8" s="38" t="s">
        <v>54</v>
      </c>
      <c r="G8" s="39" t="s">
        <v>88</v>
      </c>
      <c r="H8" s="40" t="s">
        <v>89</v>
      </c>
      <c r="I8" s="38" t="s">
        <v>90</v>
      </c>
      <c r="J8" s="38" t="s">
        <v>91</v>
      </c>
      <c r="K8" s="38" t="s">
        <v>92</v>
      </c>
      <c r="L8" s="38" t="s">
        <v>93</v>
      </c>
      <c r="M8" s="38" t="s">
        <v>94</v>
      </c>
      <c r="N8" s="41" t="s">
        <v>95</v>
      </c>
      <c r="O8" s="42"/>
      <c r="P8" s="38" t="s">
        <v>63</v>
      </c>
      <c r="Q8" s="38">
        <v>78.2</v>
      </c>
      <c r="R8" s="43">
        <v>8.1</v>
      </c>
      <c r="S8" s="44">
        <f t="shared" ref="S8:S11" si="20">IF(ISERROR(Q8/R8),"",Q8/R8)</f>
        <v>9.6543209876543212</v>
      </c>
      <c r="T8" s="44">
        <v>9.65</v>
      </c>
      <c r="U8" s="45"/>
      <c r="V8" s="38" t="s">
        <v>64</v>
      </c>
      <c r="W8" s="46">
        <v>42</v>
      </c>
      <c r="X8" s="46">
        <v>32</v>
      </c>
      <c r="Y8" s="46">
        <v>52</v>
      </c>
      <c r="Z8" s="43">
        <v>9.4</v>
      </c>
      <c r="AA8" s="47">
        <v>3</v>
      </c>
      <c r="AB8" s="48">
        <f t="shared" ref="AB8" si="21">IF(W8="","",W8*X8*Y8/1000000)</f>
        <v>6.9888000000000006E-2</v>
      </c>
      <c r="AC8" s="49">
        <f t="shared" ref="AC8:AC11" si="22">IF(AA8="","",65/AB8*AA8)</f>
        <v>2790.1785714285711</v>
      </c>
      <c r="AD8" s="50">
        <v>4000</v>
      </c>
      <c r="AE8" s="51">
        <f t="shared" ref="AE8:AE11" si="23">IF(ISERROR(AD8/AC8),"",AD8/AC8)</f>
        <v>1.4336000000000002</v>
      </c>
      <c r="AF8" s="38" t="s">
        <v>96</v>
      </c>
      <c r="AG8" s="52">
        <v>0.32800000000000001</v>
      </c>
      <c r="AH8" s="51">
        <f t="shared" ref="AH8:AH11" si="24">IF(ISERROR(S8*AG8),"",S8*AG8)</f>
        <v>3.1666172839506177</v>
      </c>
      <c r="AI8" s="51">
        <f>IF(ISERROR(T8+AE8+AH8),"",T8+AE8+AH8)</f>
        <v>14.250217283950619</v>
      </c>
      <c r="AJ8" s="52">
        <v>0</v>
      </c>
      <c r="AK8" s="51">
        <f t="shared" si="15"/>
        <v>0</v>
      </c>
      <c r="AL8" s="52">
        <v>0</v>
      </c>
      <c r="AM8" s="51">
        <f t="shared" si="16"/>
        <v>0</v>
      </c>
      <c r="AN8" s="52">
        <v>0</v>
      </c>
      <c r="AO8" s="51">
        <f t="shared" si="17"/>
        <v>0</v>
      </c>
      <c r="AP8" s="51">
        <v>0</v>
      </c>
      <c r="AQ8" s="50">
        <v>0</v>
      </c>
      <c r="AR8" s="52">
        <v>0</v>
      </c>
      <c r="AS8" s="51">
        <f t="shared" ref="AS8:AS11" si="25">IF(ISERROR(AW8*AR8),"",AW8*AR8)</f>
        <v>0</v>
      </c>
      <c r="AT8" s="51">
        <f t="shared" si="18"/>
        <v>0</v>
      </c>
      <c r="AU8" s="53">
        <f t="shared" ref="AU8:AU11" si="26">IF(ISERROR(AI8+AT8),"",AI8+AT8)</f>
        <v>14.250217283950619</v>
      </c>
      <c r="AV8" s="54">
        <f t="shared" ref="AV8:AV11" si="27">IF(ISERROR((AW8-AU8)/AW8),"",(AW8-AU8)/AW8)</f>
        <v>0</v>
      </c>
      <c r="AW8" s="53">
        <f t="shared" ref="AW8:AW11" si="28">AI8</f>
        <v>14.250217283950619</v>
      </c>
      <c r="AX8" s="51">
        <f t="shared" si="19"/>
        <v>45.99</v>
      </c>
      <c r="AY8" s="55">
        <v>45.99</v>
      </c>
      <c r="AZ8" s="52"/>
      <c r="BA8" s="47">
        <v>87</v>
      </c>
    </row>
    <row r="9" spans="1:53" ht="55.15" customHeight="1" x14ac:dyDescent="0.25">
      <c r="A9" s="36">
        <v>3</v>
      </c>
      <c r="B9" s="56"/>
      <c r="C9" s="38"/>
      <c r="D9" s="38" t="s">
        <v>66</v>
      </c>
      <c r="E9" s="38"/>
      <c r="F9" s="38" t="s">
        <v>54</v>
      </c>
      <c r="G9" s="39" t="s">
        <v>97</v>
      </c>
      <c r="H9" s="40" t="s">
        <v>98</v>
      </c>
      <c r="I9" s="38" t="s">
        <v>99</v>
      </c>
      <c r="J9" s="38" t="s">
        <v>100</v>
      </c>
      <c r="K9" s="38" t="s">
        <v>101</v>
      </c>
      <c r="L9" s="38" t="s">
        <v>102</v>
      </c>
      <c r="M9" s="38" t="s">
        <v>103</v>
      </c>
      <c r="N9" s="41" t="s">
        <v>104</v>
      </c>
      <c r="O9" s="42"/>
      <c r="P9" s="38" t="s">
        <v>63</v>
      </c>
      <c r="Q9" s="38">
        <v>101.9</v>
      </c>
      <c r="R9" s="43">
        <v>8.1</v>
      </c>
      <c r="S9" s="44">
        <f t="shared" si="20"/>
        <v>12.580246913580249</v>
      </c>
      <c r="T9" s="44">
        <v>12.58</v>
      </c>
      <c r="U9" s="45"/>
      <c r="V9" s="38" t="s">
        <v>64</v>
      </c>
      <c r="W9" s="46">
        <v>42</v>
      </c>
      <c r="X9" s="46">
        <v>32</v>
      </c>
      <c r="Y9" s="46">
        <v>57</v>
      </c>
      <c r="Z9" s="43">
        <v>11.1</v>
      </c>
      <c r="AA9" s="47">
        <v>3</v>
      </c>
      <c r="AB9" s="48">
        <f>IF(W9="","",W9*X9*Y9/1000000)</f>
        <v>7.6607999999999996E-2</v>
      </c>
      <c r="AC9" s="49">
        <f t="shared" si="22"/>
        <v>2545.4260651629074</v>
      </c>
      <c r="AD9" s="50">
        <v>4000</v>
      </c>
      <c r="AE9" s="51">
        <f t="shared" si="23"/>
        <v>1.5714461538461537</v>
      </c>
      <c r="AF9" s="38" t="s">
        <v>105</v>
      </c>
      <c r="AG9" s="52">
        <v>0.32800000000000001</v>
      </c>
      <c r="AH9" s="51">
        <f t="shared" si="24"/>
        <v>4.1263209876543216</v>
      </c>
      <c r="AI9" s="51">
        <f>IF(ISERROR(T9+AE9+AH9),"",T9+AE9+AH9)</f>
        <v>18.277767141500476</v>
      </c>
      <c r="AJ9" s="52">
        <v>0</v>
      </c>
      <c r="AK9" s="51">
        <f t="shared" si="15"/>
        <v>0</v>
      </c>
      <c r="AL9" s="52">
        <v>0</v>
      </c>
      <c r="AM9" s="51">
        <f t="shared" si="16"/>
        <v>0</v>
      </c>
      <c r="AN9" s="52">
        <v>0</v>
      </c>
      <c r="AO9" s="51">
        <f t="shared" si="17"/>
        <v>0</v>
      </c>
      <c r="AP9" s="51">
        <v>0</v>
      </c>
      <c r="AQ9" s="50">
        <v>0</v>
      </c>
      <c r="AR9" s="52">
        <v>0</v>
      </c>
      <c r="AS9" s="51">
        <f t="shared" si="25"/>
        <v>0</v>
      </c>
      <c r="AT9" s="51">
        <f t="shared" si="18"/>
        <v>0</v>
      </c>
      <c r="AU9" s="53">
        <f t="shared" si="26"/>
        <v>18.277767141500476</v>
      </c>
      <c r="AV9" s="54">
        <f t="shared" si="27"/>
        <v>0</v>
      </c>
      <c r="AW9" s="53">
        <f t="shared" si="28"/>
        <v>18.277767141500476</v>
      </c>
      <c r="AX9" s="51">
        <f t="shared" si="19"/>
        <v>49.99</v>
      </c>
      <c r="AY9" s="55">
        <v>49.99</v>
      </c>
      <c r="AZ9" s="52"/>
      <c r="BA9" s="47">
        <v>174</v>
      </c>
    </row>
    <row r="10" spans="1:53" ht="55.15" customHeight="1" x14ac:dyDescent="0.25">
      <c r="A10" s="36">
        <v>4</v>
      </c>
      <c r="B10" s="56"/>
      <c r="C10" s="38"/>
      <c r="D10" s="38" t="s">
        <v>66</v>
      </c>
      <c r="E10" s="38"/>
      <c r="F10" s="38" t="s">
        <v>54</v>
      </c>
      <c r="G10" s="39" t="s">
        <v>106</v>
      </c>
      <c r="H10" s="40" t="s">
        <v>107</v>
      </c>
      <c r="I10" s="38" t="s">
        <v>108</v>
      </c>
      <c r="J10" s="38" t="s">
        <v>109</v>
      </c>
      <c r="K10" s="38" t="s">
        <v>110</v>
      </c>
      <c r="L10" s="38" t="s">
        <v>111</v>
      </c>
      <c r="M10" s="38" t="s">
        <v>112</v>
      </c>
      <c r="N10" s="41" t="s">
        <v>113</v>
      </c>
      <c r="O10" s="42"/>
      <c r="P10" s="38" t="s">
        <v>63</v>
      </c>
      <c r="Q10" s="38">
        <v>106.3</v>
      </c>
      <c r="R10" s="43">
        <v>8.1</v>
      </c>
      <c r="S10" s="44">
        <f t="shared" si="20"/>
        <v>13.123456790123457</v>
      </c>
      <c r="T10" s="44">
        <v>13.12</v>
      </c>
      <c r="U10" s="45"/>
      <c r="V10" s="38" t="s">
        <v>64</v>
      </c>
      <c r="W10" s="46">
        <v>42</v>
      </c>
      <c r="X10" s="46">
        <v>32</v>
      </c>
      <c r="Y10" s="46">
        <v>57</v>
      </c>
      <c r="Z10" s="43">
        <v>12.3</v>
      </c>
      <c r="AA10" s="47">
        <v>3</v>
      </c>
      <c r="AB10" s="48">
        <f t="shared" ref="AB10:AB11" si="29">IF(W10="","",W10*X10*Y10/1000000)</f>
        <v>7.6607999999999996E-2</v>
      </c>
      <c r="AC10" s="49">
        <f t="shared" si="22"/>
        <v>2545.4260651629074</v>
      </c>
      <c r="AD10" s="50">
        <v>4000</v>
      </c>
      <c r="AE10" s="51">
        <f t="shared" si="23"/>
        <v>1.5714461538461537</v>
      </c>
      <c r="AF10" s="38" t="s">
        <v>114</v>
      </c>
      <c r="AG10" s="52">
        <v>0.32800000000000001</v>
      </c>
      <c r="AH10" s="51">
        <f t="shared" si="24"/>
        <v>4.3044938271604938</v>
      </c>
      <c r="AI10" s="51">
        <f>IF(ISERROR(T10+AE10+AH10),"",T10+AE10+AH10)</f>
        <v>18.995939981006646</v>
      </c>
      <c r="AJ10" s="52">
        <v>0</v>
      </c>
      <c r="AK10" s="51">
        <f t="shared" si="15"/>
        <v>0</v>
      </c>
      <c r="AL10" s="52">
        <v>0</v>
      </c>
      <c r="AM10" s="51">
        <f t="shared" si="16"/>
        <v>0</v>
      </c>
      <c r="AN10" s="52">
        <v>0</v>
      </c>
      <c r="AO10" s="51">
        <f t="shared" si="17"/>
        <v>0</v>
      </c>
      <c r="AP10" s="51">
        <v>0</v>
      </c>
      <c r="AQ10" s="50">
        <v>0</v>
      </c>
      <c r="AR10" s="52">
        <v>0</v>
      </c>
      <c r="AS10" s="51">
        <f t="shared" si="25"/>
        <v>0</v>
      </c>
      <c r="AT10" s="51">
        <f t="shared" si="18"/>
        <v>0</v>
      </c>
      <c r="AU10" s="53">
        <f t="shared" si="26"/>
        <v>18.995939981006646</v>
      </c>
      <c r="AV10" s="54">
        <f t="shared" si="27"/>
        <v>0</v>
      </c>
      <c r="AW10" s="53">
        <f t="shared" si="28"/>
        <v>18.995939981006646</v>
      </c>
      <c r="AX10" s="51">
        <f>IF(ISERROR(AY10*(1-AZ10)),"",AY10*(1-AZ10))</f>
        <v>54.99</v>
      </c>
      <c r="AY10" s="55">
        <v>54.99</v>
      </c>
      <c r="AZ10" s="52"/>
      <c r="BA10" s="47">
        <v>354</v>
      </c>
    </row>
    <row r="11" spans="1:53" ht="55.15" customHeight="1" x14ac:dyDescent="0.25">
      <c r="A11" s="36">
        <v>5</v>
      </c>
      <c r="B11" s="57"/>
      <c r="C11" s="38"/>
      <c r="D11" s="38" t="s">
        <v>66</v>
      </c>
      <c r="E11" s="38"/>
      <c r="F11" s="38" t="s">
        <v>54</v>
      </c>
      <c r="G11" s="39" t="s">
        <v>115</v>
      </c>
      <c r="H11" s="40" t="s">
        <v>116</v>
      </c>
      <c r="I11" s="38" t="s">
        <v>117</v>
      </c>
      <c r="J11" s="38" t="s">
        <v>118</v>
      </c>
      <c r="K11" s="38" t="s">
        <v>101</v>
      </c>
      <c r="L11" s="38" t="s">
        <v>119</v>
      </c>
      <c r="M11" s="38" t="s">
        <v>120</v>
      </c>
      <c r="N11" s="41" t="s">
        <v>121</v>
      </c>
      <c r="O11" s="42"/>
      <c r="P11" s="38" t="s">
        <v>63</v>
      </c>
      <c r="Q11" s="38">
        <v>122.9</v>
      </c>
      <c r="R11" s="43">
        <v>8.1</v>
      </c>
      <c r="S11" s="44">
        <f t="shared" si="20"/>
        <v>15.17283950617284</v>
      </c>
      <c r="T11" s="44">
        <v>15.17</v>
      </c>
      <c r="U11" s="45"/>
      <c r="V11" s="38" t="s">
        <v>64</v>
      </c>
      <c r="W11" s="46">
        <v>42</v>
      </c>
      <c r="X11" s="46">
        <v>32</v>
      </c>
      <c r="Y11" s="46">
        <v>57</v>
      </c>
      <c r="Z11" s="43">
        <v>14.95</v>
      </c>
      <c r="AA11" s="47">
        <v>3</v>
      </c>
      <c r="AB11" s="48">
        <f t="shared" si="29"/>
        <v>7.6607999999999996E-2</v>
      </c>
      <c r="AC11" s="49">
        <f t="shared" si="22"/>
        <v>2545.4260651629074</v>
      </c>
      <c r="AD11" s="50">
        <v>4000</v>
      </c>
      <c r="AE11" s="51">
        <f t="shared" si="23"/>
        <v>1.5714461538461537</v>
      </c>
      <c r="AF11" s="38" t="s">
        <v>122</v>
      </c>
      <c r="AG11" s="52">
        <v>0.32800000000000001</v>
      </c>
      <c r="AH11" s="51">
        <f t="shared" si="24"/>
        <v>4.9766913580246914</v>
      </c>
      <c r="AI11" s="51">
        <f>IF(ISERROR(T11+AE11+AH11),"",T11+AE11+AH11)</f>
        <v>21.718137511870847</v>
      </c>
      <c r="AJ11" s="52">
        <v>0</v>
      </c>
      <c r="AK11" s="51">
        <f t="shared" si="15"/>
        <v>0</v>
      </c>
      <c r="AL11" s="52">
        <v>0</v>
      </c>
      <c r="AM11" s="51">
        <f t="shared" si="16"/>
        <v>0</v>
      </c>
      <c r="AN11" s="52">
        <v>0</v>
      </c>
      <c r="AO11" s="51">
        <f t="shared" si="17"/>
        <v>0</v>
      </c>
      <c r="AP11" s="51">
        <v>0</v>
      </c>
      <c r="AQ11" s="50">
        <v>0</v>
      </c>
      <c r="AR11" s="52">
        <v>0</v>
      </c>
      <c r="AS11" s="51">
        <f t="shared" si="25"/>
        <v>0</v>
      </c>
      <c r="AT11" s="51">
        <f t="shared" si="18"/>
        <v>0</v>
      </c>
      <c r="AU11" s="53">
        <f t="shared" si="26"/>
        <v>21.718137511870847</v>
      </c>
      <c r="AV11" s="54">
        <f t="shared" si="27"/>
        <v>0</v>
      </c>
      <c r="AW11" s="53">
        <f t="shared" si="28"/>
        <v>21.718137511870847</v>
      </c>
      <c r="AX11" s="51">
        <f>IF(ISERROR(AY11*(1-AZ11)),"",AY11*(1-AZ11))</f>
        <v>64.989999999999995</v>
      </c>
      <c r="AY11" s="55">
        <v>64.989999999999995</v>
      </c>
      <c r="AZ11" s="52"/>
      <c r="BA11" s="47">
        <v>222</v>
      </c>
    </row>
    <row r="12" spans="1:53" ht="60.6" customHeight="1" x14ac:dyDescent="0.25">
      <c r="A12" s="36">
        <v>1</v>
      </c>
      <c r="B12" s="37"/>
      <c r="C12" s="38"/>
      <c r="D12" s="38" t="s">
        <v>123</v>
      </c>
      <c r="E12" s="38"/>
      <c r="F12" s="38" t="s">
        <v>54</v>
      </c>
      <c r="G12" s="39" t="s">
        <v>97</v>
      </c>
      <c r="H12" s="40" t="s">
        <v>124</v>
      </c>
      <c r="I12" s="38" t="s">
        <v>125</v>
      </c>
      <c r="J12" s="38" t="s">
        <v>126</v>
      </c>
      <c r="K12" s="38" t="s">
        <v>127</v>
      </c>
      <c r="L12" s="38" t="s">
        <v>128</v>
      </c>
      <c r="M12" s="38" t="s">
        <v>129</v>
      </c>
      <c r="N12" s="41" t="s">
        <v>130</v>
      </c>
      <c r="O12" s="42"/>
      <c r="P12" s="38" t="s">
        <v>63</v>
      </c>
      <c r="Q12" s="38">
        <v>78.2</v>
      </c>
      <c r="R12" s="43">
        <v>8.1</v>
      </c>
      <c r="S12" s="44">
        <f>IF(ISERROR(Q12/R12),"",Q12/R12)</f>
        <v>9.6543209876543212</v>
      </c>
      <c r="T12" s="44">
        <v>9.65</v>
      </c>
      <c r="U12" s="45"/>
      <c r="V12" s="38" t="s">
        <v>64</v>
      </c>
      <c r="W12" s="46">
        <v>42</v>
      </c>
      <c r="X12" s="46">
        <v>32</v>
      </c>
      <c r="Y12" s="46">
        <v>52</v>
      </c>
      <c r="Z12" s="43">
        <v>9.4</v>
      </c>
      <c r="AA12" s="47">
        <v>3</v>
      </c>
      <c r="AB12" s="48">
        <f>IF(W12="","",W12*X12*Y12/1000000)</f>
        <v>6.9888000000000006E-2</v>
      </c>
      <c r="AC12" s="49">
        <f>IF(AA12="","",65/AB12*AA12)</f>
        <v>2790.1785714285711</v>
      </c>
      <c r="AD12" s="50">
        <v>4000</v>
      </c>
      <c r="AE12" s="51">
        <f>IF(ISERROR(AD12/AC12),"",AD12/AC12)</f>
        <v>1.4336000000000002</v>
      </c>
      <c r="AF12" s="38" t="s">
        <v>114</v>
      </c>
      <c r="AG12" s="52">
        <v>0.32800000000000001</v>
      </c>
      <c r="AH12" s="51">
        <f>IF(ISERROR(S12*AG12),"",S12*AG12)</f>
        <v>3.1666172839506177</v>
      </c>
      <c r="AI12" s="51">
        <f>IF(ISERROR(T12+AE12+AH12),"",T12+AE12+AH12)</f>
        <v>14.250217283950619</v>
      </c>
      <c r="AJ12" s="52">
        <v>0</v>
      </c>
      <c r="AK12" s="51">
        <f t="shared" ref="AK12:AK16" si="30">IF(ISERROR(AW12*AJ12),"",AW12*AJ12)</f>
        <v>0</v>
      </c>
      <c r="AL12" s="52">
        <v>0</v>
      </c>
      <c r="AM12" s="51">
        <f t="shared" ref="AM12:AM16" si="31">IF(ISERROR(AW12*AL12),"",AW12*AL12)</f>
        <v>0</v>
      </c>
      <c r="AN12" s="52">
        <v>0</v>
      </c>
      <c r="AO12" s="51">
        <f t="shared" ref="AO12:AO16" si="32">IF(ISERROR(AW12*AN12),"",AW12*AN12)</f>
        <v>0</v>
      </c>
      <c r="AP12" s="51">
        <v>0</v>
      </c>
      <c r="AQ12" s="50">
        <v>0</v>
      </c>
      <c r="AR12" s="52">
        <v>0</v>
      </c>
      <c r="AS12" s="51">
        <f>IF(ISERROR(AW12*AR12),"",AW12*AR12)</f>
        <v>0</v>
      </c>
      <c r="AT12" s="51">
        <f t="shared" ref="AT12:AT16" si="33">IF(ISERROR(AK12+AM12+AO12+AP12+AS12),"",AK12+AM12+AO12+AP12+AS12)</f>
        <v>0</v>
      </c>
      <c r="AU12" s="53">
        <f>AI12+AT12</f>
        <v>14.250217283950619</v>
      </c>
      <c r="AV12" s="54">
        <f>IF(ISERROR((AW12-AU12)/AW12),"",(AW12-AU12)/AW12)</f>
        <v>0</v>
      </c>
      <c r="AW12" s="53">
        <f>AI12</f>
        <v>14.250217283950619</v>
      </c>
      <c r="AX12" s="51">
        <f t="shared" ref="AX12:AX14" si="34">IF(ISERROR(AY12*(1-AZ12)),"",AY12*(1-AZ12))</f>
        <v>45.99</v>
      </c>
      <c r="AY12" s="55">
        <v>45.99</v>
      </c>
      <c r="AZ12" s="52"/>
      <c r="BA12" s="47">
        <v>162</v>
      </c>
    </row>
    <row r="13" spans="1:53" ht="60.6" customHeight="1" x14ac:dyDescent="0.25">
      <c r="A13" s="36">
        <v>2</v>
      </c>
      <c r="B13" s="56"/>
      <c r="C13" s="38"/>
      <c r="D13" s="38" t="s">
        <v>66</v>
      </c>
      <c r="E13" s="38"/>
      <c r="F13" s="38" t="s">
        <v>54</v>
      </c>
      <c r="G13" s="39" t="s">
        <v>131</v>
      </c>
      <c r="H13" s="40" t="s">
        <v>132</v>
      </c>
      <c r="I13" s="38" t="s">
        <v>125</v>
      </c>
      <c r="J13" s="38" t="s">
        <v>118</v>
      </c>
      <c r="K13" s="38" t="s">
        <v>133</v>
      </c>
      <c r="L13" s="38" t="s">
        <v>134</v>
      </c>
      <c r="M13" s="38" t="s">
        <v>135</v>
      </c>
      <c r="N13" s="41" t="s">
        <v>136</v>
      </c>
      <c r="O13" s="42"/>
      <c r="P13" s="38" t="s">
        <v>63</v>
      </c>
      <c r="Q13" s="38">
        <v>78.2</v>
      </c>
      <c r="R13" s="43">
        <v>8.1</v>
      </c>
      <c r="S13" s="44">
        <f t="shared" ref="S13:S16" si="35">IF(ISERROR(Q13/R13),"",Q13/R13)</f>
        <v>9.6543209876543212</v>
      </c>
      <c r="T13" s="44">
        <v>9.65</v>
      </c>
      <c r="U13" s="45"/>
      <c r="V13" s="38" t="s">
        <v>64</v>
      </c>
      <c r="W13" s="46">
        <v>42</v>
      </c>
      <c r="X13" s="46">
        <v>32</v>
      </c>
      <c r="Y13" s="46">
        <v>52</v>
      </c>
      <c r="Z13" s="43">
        <v>9.4</v>
      </c>
      <c r="AA13" s="47">
        <v>3</v>
      </c>
      <c r="AB13" s="48">
        <f t="shared" ref="AB13" si="36">IF(W13="","",W13*X13*Y13/1000000)</f>
        <v>6.9888000000000006E-2</v>
      </c>
      <c r="AC13" s="49">
        <f t="shared" ref="AC13:AC16" si="37">IF(AA13="","",65/AB13*AA13)</f>
        <v>2790.1785714285711</v>
      </c>
      <c r="AD13" s="50">
        <v>4000</v>
      </c>
      <c r="AE13" s="51">
        <f t="shared" ref="AE13:AE16" si="38">IF(ISERROR(AD13/AC13),"",AD13/AC13)</f>
        <v>1.4336000000000002</v>
      </c>
      <c r="AF13" s="38" t="s">
        <v>87</v>
      </c>
      <c r="AG13" s="52">
        <v>0.32800000000000001</v>
      </c>
      <c r="AH13" s="51">
        <f t="shared" ref="AH13:AH16" si="39">IF(ISERROR(S13*AG13),"",S13*AG13)</f>
        <v>3.1666172839506177</v>
      </c>
      <c r="AI13" s="51">
        <f>IF(ISERROR(T13+AE13+AH13),"",T13+AE13+AH13)</f>
        <v>14.250217283950619</v>
      </c>
      <c r="AJ13" s="52">
        <v>0</v>
      </c>
      <c r="AK13" s="51">
        <f t="shared" si="30"/>
        <v>0</v>
      </c>
      <c r="AL13" s="52">
        <v>0</v>
      </c>
      <c r="AM13" s="51">
        <f t="shared" si="31"/>
        <v>0</v>
      </c>
      <c r="AN13" s="52">
        <v>0</v>
      </c>
      <c r="AO13" s="51">
        <f t="shared" si="32"/>
        <v>0</v>
      </c>
      <c r="AP13" s="51">
        <v>0</v>
      </c>
      <c r="AQ13" s="50">
        <v>0</v>
      </c>
      <c r="AR13" s="52">
        <v>0</v>
      </c>
      <c r="AS13" s="51">
        <f t="shared" ref="AS13:AS16" si="40">IF(ISERROR(AW13*AR13),"",AW13*AR13)</f>
        <v>0</v>
      </c>
      <c r="AT13" s="51">
        <f t="shared" si="33"/>
        <v>0</v>
      </c>
      <c r="AU13" s="53">
        <f t="shared" ref="AU13:AU16" si="41">IF(ISERROR(AI13+AT13),"",AI13+AT13)</f>
        <v>14.250217283950619</v>
      </c>
      <c r="AV13" s="54">
        <f t="shared" ref="AV13:AV16" si="42">IF(ISERROR((AW13-AU13)/AW13),"",(AW13-AU13)/AW13)</f>
        <v>0</v>
      </c>
      <c r="AW13" s="53">
        <f t="shared" ref="AW13:AW16" si="43">AI13</f>
        <v>14.250217283950619</v>
      </c>
      <c r="AX13" s="51">
        <f t="shared" si="34"/>
        <v>45.99</v>
      </c>
      <c r="AY13" s="55">
        <v>45.99</v>
      </c>
      <c r="AZ13" s="52"/>
      <c r="BA13" s="47">
        <v>87</v>
      </c>
    </row>
    <row r="14" spans="1:53" ht="55.15" customHeight="1" x14ac:dyDescent="0.25">
      <c r="A14" s="36">
        <v>3</v>
      </c>
      <c r="B14" s="56"/>
      <c r="C14" s="38"/>
      <c r="D14" s="38" t="s">
        <v>66</v>
      </c>
      <c r="E14" s="38"/>
      <c r="F14" s="38" t="s">
        <v>54</v>
      </c>
      <c r="G14" s="39" t="s">
        <v>88</v>
      </c>
      <c r="H14" s="40" t="s">
        <v>116</v>
      </c>
      <c r="I14" s="38" t="s">
        <v>137</v>
      </c>
      <c r="J14" s="38" t="s">
        <v>138</v>
      </c>
      <c r="K14" s="38" t="s">
        <v>101</v>
      </c>
      <c r="L14" s="38" t="s">
        <v>139</v>
      </c>
      <c r="M14" s="38" t="s">
        <v>140</v>
      </c>
      <c r="N14" s="41" t="s">
        <v>141</v>
      </c>
      <c r="O14" s="42"/>
      <c r="P14" s="38" t="s">
        <v>63</v>
      </c>
      <c r="Q14" s="38">
        <v>101.9</v>
      </c>
      <c r="R14" s="43">
        <v>8.1</v>
      </c>
      <c r="S14" s="44">
        <f t="shared" si="35"/>
        <v>12.580246913580249</v>
      </c>
      <c r="T14" s="44">
        <v>12.58</v>
      </c>
      <c r="U14" s="45"/>
      <c r="V14" s="38" t="s">
        <v>64</v>
      </c>
      <c r="W14" s="46">
        <v>42</v>
      </c>
      <c r="X14" s="46">
        <v>32</v>
      </c>
      <c r="Y14" s="46">
        <v>57</v>
      </c>
      <c r="Z14" s="43">
        <v>11.1</v>
      </c>
      <c r="AA14" s="47">
        <v>3</v>
      </c>
      <c r="AB14" s="48">
        <f>IF(W14="","",W14*X14*Y14/1000000)</f>
        <v>7.6607999999999996E-2</v>
      </c>
      <c r="AC14" s="49">
        <f t="shared" si="37"/>
        <v>2545.4260651629074</v>
      </c>
      <c r="AD14" s="50">
        <v>4000</v>
      </c>
      <c r="AE14" s="51">
        <f t="shared" si="38"/>
        <v>1.5714461538461537</v>
      </c>
      <c r="AF14" s="38" t="s">
        <v>142</v>
      </c>
      <c r="AG14" s="52">
        <v>0.32800000000000001</v>
      </c>
      <c r="AH14" s="51">
        <f t="shared" si="39"/>
        <v>4.1263209876543216</v>
      </c>
      <c r="AI14" s="51">
        <f>IF(ISERROR(T14+AE14+AH14),"",T14+AE14+AH14)</f>
        <v>18.277767141500476</v>
      </c>
      <c r="AJ14" s="52">
        <v>0</v>
      </c>
      <c r="AK14" s="51">
        <f t="shared" si="30"/>
        <v>0</v>
      </c>
      <c r="AL14" s="52">
        <v>0</v>
      </c>
      <c r="AM14" s="51">
        <f t="shared" si="31"/>
        <v>0</v>
      </c>
      <c r="AN14" s="52">
        <v>0</v>
      </c>
      <c r="AO14" s="51">
        <f t="shared" si="32"/>
        <v>0</v>
      </c>
      <c r="AP14" s="51">
        <v>0</v>
      </c>
      <c r="AQ14" s="50">
        <v>0</v>
      </c>
      <c r="AR14" s="52">
        <v>0</v>
      </c>
      <c r="AS14" s="51">
        <f t="shared" si="40"/>
        <v>0</v>
      </c>
      <c r="AT14" s="51">
        <f t="shared" si="33"/>
        <v>0</v>
      </c>
      <c r="AU14" s="53">
        <f t="shared" si="41"/>
        <v>18.277767141500476</v>
      </c>
      <c r="AV14" s="54">
        <f t="shared" si="42"/>
        <v>0</v>
      </c>
      <c r="AW14" s="53">
        <f t="shared" si="43"/>
        <v>18.277767141500476</v>
      </c>
      <c r="AX14" s="51">
        <f t="shared" si="34"/>
        <v>49.99</v>
      </c>
      <c r="AY14" s="55">
        <v>49.99</v>
      </c>
      <c r="AZ14" s="52"/>
      <c r="BA14" s="47">
        <v>171</v>
      </c>
    </row>
    <row r="15" spans="1:53" ht="55.15" customHeight="1" x14ac:dyDescent="0.25">
      <c r="A15" s="36">
        <v>4</v>
      </c>
      <c r="B15" s="56"/>
      <c r="C15" s="38"/>
      <c r="D15" s="38" t="s">
        <v>66</v>
      </c>
      <c r="E15" s="38"/>
      <c r="F15" s="38" t="s">
        <v>54</v>
      </c>
      <c r="G15" s="39" t="s">
        <v>143</v>
      </c>
      <c r="H15" s="40" t="s">
        <v>144</v>
      </c>
      <c r="I15" s="38" t="s">
        <v>137</v>
      </c>
      <c r="J15" s="38" t="s">
        <v>138</v>
      </c>
      <c r="K15" s="38" t="s">
        <v>145</v>
      </c>
      <c r="L15" s="38" t="s">
        <v>146</v>
      </c>
      <c r="M15" s="38" t="s">
        <v>140</v>
      </c>
      <c r="N15" s="41" t="s">
        <v>147</v>
      </c>
      <c r="O15" s="42"/>
      <c r="P15" s="38" t="s">
        <v>63</v>
      </c>
      <c r="Q15" s="38">
        <v>106.3</v>
      </c>
      <c r="R15" s="43">
        <v>8.1</v>
      </c>
      <c r="S15" s="44">
        <f t="shared" si="35"/>
        <v>13.123456790123457</v>
      </c>
      <c r="T15" s="44">
        <v>13.12</v>
      </c>
      <c r="U15" s="45"/>
      <c r="V15" s="38" t="s">
        <v>64</v>
      </c>
      <c r="W15" s="46">
        <v>42</v>
      </c>
      <c r="X15" s="46">
        <v>32</v>
      </c>
      <c r="Y15" s="46">
        <v>57</v>
      </c>
      <c r="Z15" s="43">
        <v>12.3</v>
      </c>
      <c r="AA15" s="47">
        <v>3</v>
      </c>
      <c r="AB15" s="48">
        <f t="shared" ref="AB15:AB16" si="44">IF(W15="","",W15*X15*Y15/1000000)</f>
        <v>7.6607999999999996E-2</v>
      </c>
      <c r="AC15" s="49">
        <f t="shared" si="37"/>
        <v>2545.4260651629074</v>
      </c>
      <c r="AD15" s="50">
        <v>4000</v>
      </c>
      <c r="AE15" s="51">
        <f t="shared" si="38"/>
        <v>1.5714461538461537</v>
      </c>
      <c r="AF15" s="38" t="s">
        <v>142</v>
      </c>
      <c r="AG15" s="52">
        <v>0.32800000000000001</v>
      </c>
      <c r="AH15" s="51">
        <f t="shared" si="39"/>
        <v>4.3044938271604938</v>
      </c>
      <c r="AI15" s="51">
        <f>IF(ISERROR(T15+AE15+AH15),"",T15+AE15+AH15)</f>
        <v>18.995939981006646</v>
      </c>
      <c r="AJ15" s="52">
        <v>0</v>
      </c>
      <c r="AK15" s="51">
        <f t="shared" si="30"/>
        <v>0</v>
      </c>
      <c r="AL15" s="52">
        <v>0</v>
      </c>
      <c r="AM15" s="51">
        <f t="shared" si="31"/>
        <v>0</v>
      </c>
      <c r="AN15" s="52">
        <v>0</v>
      </c>
      <c r="AO15" s="51">
        <f t="shared" si="32"/>
        <v>0</v>
      </c>
      <c r="AP15" s="51">
        <v>0</v>
      </c>
      <c r="AQ15" s="50">
        <v>0</v>
      </c>
      <c r="AR15" s="52">
        <v>0</v>
      </c>
      <c r="AS15" s="51">
        <f t="shared" si="40"/>
        <v>0</v>
      </c>
      <c r="AT15" s="51">
        <f t="shared" si="33"/>
        <v>0</v>
      </c>
      <c r="AU15" s="53">
        <f t="shared" si="41"/>
        <v>18.995939981006646</v>
      </c>
      <c r="AV15" s="54">
        <f t="shared" si="42"/>
        <v>0</v>
      </c>
      <c r="AW15" s="53">
        <f t="shared" si="43"/>
        <v>18.995939981006646</v>
      </c>
      <c r="AX15" s="51">
        <f>IF(ISERROR(AY15*(1-AZ15)),"",AY15*(1-AZ15))</f>
        <v>54.99</v>
      </c>
      <c r="AY15" s="55">
        <v>54.99</v>
      </c>
      <c r="AZ15" s="52"/>
      <c r="BA15" s="47">
        <v>357</v>
      </c>
    </row>
    <row r="16" spans="1:53" ht="55.15" customHeight="1" x14ac:dyDescent="0.25">
      <c r="A16" s="36">
        <v>5</v>
      </c>
      <c r="B16" s="57"/>
      <c r="C16" s="38"/>
      <c r="D16" s="38" t="s">
        <v>66</v>
      </c>
      <c r="E16" s="38"/>
      <c r="F16" s="38" t="s">
        <v>54</v>
      </c>
      <c r="G16" s="39" t="s">
        <v>148</v>
      </c>
      <c r="H16" s="40" t="s">
        <v>149</v>
      </c>
      <c r="I16" s="38" t="s">
        <v>150</v>
      </c>
      <c r="J16" s="38" t="s">
        <v>151</v>
      </c>
      <c r="K16" s="38" t="s">
        <v>145</v>
      </c>
      <c r="L16" s="38" t="s">
        <v>152</v>
      </c>
      <c r="M16" s="38" t="s">
        <v>153</v>
      </c>
      <c r="N16" s="41" t="s">
        <v>154</v>
      </c>
      <c r="O16" s="42"/>
      <c r="P16" s="38" t="s">
        <v>63</v>
      </c>
      <c r="Q16" s="38">
        <v>122.9</v>
      </c>
      <c r="R16" s="43">
        <v>8.1</v>
      </c>
      <c r="S16" s="44">
        <f t="shared" si="35"/>
        <v>15.17283950617284</v>
      </c>
      <c r="T16" s="44">
        <v>15.17</v>
      </c>
      <c r="U16" s="45"/>
      <c r="V16" s="38" t="s">
        <v>64</v>
      </c>
      <c r="W16" s="46">
        <v>42</v>
      </c>
      <c r="X16" s="46">
        <v>32</v>
      </c>
      <c r="Y16" s="46">
        <v>57</v>
      </c>
      <c r="Z16" s="43">
        <v>14.95</v>
      </c>
      <c r="AA16" s="47">
        <v>3</v>
      </c>
      <c r="AB16" s="48">
        <f t="shared" si="44"/>
        <v>7.6607999999999996E-2</v>
      </c>
      <c r="AC16" s="49">
        <f t="shared" si="37"/>
        <v>2545.4260651629074</v>
      </c>
      <c r="AD16" s="50">
        <v>4000</v>
      </c>
      <c r="AE16" s="51">
        <f t="shared" si="38"/>
        <v>1.5714461538461537</v>
      </c>
      <c r="AF16" s="38" t="s">
        <v>155</v>
      </c>
      <c r="AG16" s="52">
        <v>0.32800000000000001</v>
      </c>
      <c r="AH16" s="51">
        <f t="shared" si="39"/>
        <v>4.9766913580246914</v>
      </c>
      <c r="AI16" s="51">
        <f>IF(ISERROR(T16+AE16+AH16),"",T16+AE16+AH16)</f>
        <v>21.718137511870847</v>
      </c>
      <c r="AJ16" s="52">
        <v>0</v>
      </c>
      <c r="AK16" s="51">
        <f t="shared" si="30"/>
        <v>0</v>
      </c>
      <c r="AL16" s="52">
        <v>0</v>
      </c>
      <c r="AM16" s="51">
        <f t="shared" si="31"/>
        <v>0</v>
      </c>
      <c r="AN16" s="52">
        <v>0</v>
      </c>
      <c r="AO16" s="51">
        <f t="shared" si="32"/>
        <v>0</v>
      </c>
      <c r="AP16" s="51">
        <v>0</v>
      </c>
      <c r="AQ16" s="50">
        <v>0</v>
      </c>
      <c r="AR16" s="52">
        <v>0</v>
      </c>
      <c r="AS16" s="51">
        <f t="shared" si="40"/>
        <v>0</v>
      </c>
      <c r="AT16" s="51">
        <f t="shared" si="33"/>
        <v>0</v>
      </c>
      <c r="AU16" s="53">
        <f t="shared" si="41"/>
        <v>21.718137511870847</v>
      </c>
      <c r="AV16" s="54">
        <f t="shared" si="42"/>
        <v>0</v>
      </c>
      <c r="AW16" s="53">
        <f t="shared" si="43"/>
        <v>21.718137511870847</v>
      </c>
      <c r="AX16" s="51">
        <f>IF(ISERROR(AY16*(1-AZ16)),"",AY16*(1-AZ16))</f>
        <v>64.989999999999995</v>
      </c>
      <c r="AY16" s="55">
        <v>64.989999999999995</v>
      </c>
      <c r="AZ16" s="52"/>
      <c r="BA16" s="47">
        <v>237</v>
      </c>
    </row>
  </sheetData>
  <sheetProtection insertRows="0" deleteRows="0" sort="0"/>
  <protectedRanges>
    <protectedRange sqref="L17:BA264 A2:G6 A17:J264 A7:G11 O2:P16 A12:G16 L2:M16 Z2:BA16 R2:V16" name="Range1"/>
    <protectedRange sqref="K17:K262" name="Range1_1"/>
    <protectedRange sqref="H2:J16" name="Range1_4"/>
    <protectedRange sqref="K2:K16" name="Range1_1_2"/>
    <protectedRange sqref="Q2:Q16" name="Range1_7"/>
  </protectedRanges>
  <mergeCells count="3">
    <mergeCell ref="B7:B11"/>
    <mergeCell ref="B12:B16"/>
    <mergeCell ref="B2:B6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  <x14:dataValidation type="list" allowBlank="1" showInputMessage="1" showErrorMessage="1">
          <x14:formula1>
            <xm:f>[1]Data!#REF!</xm:f>
          </x14:formula1>
          <xm:sqref>P2:P16</xm:sqref>
        </x14:dataValidation>
        <x14:dataValidation type="list" allowBlank="1" showInputMessage="1" showErrorMessage="1">
          <x14:formula1>
            <xm:f>[1]Data!#REF!</xm:f>
          </x14:formula1>
          <xm:sqref>V2:V16</xm:sqref>
        </x14:dataValidation>
        <x14:dataValidation type="list" allowBlank="1" showInputMessage="1" showErrorMessage="1">
          <x14:formula1>
            <xm:f>[1]ValueSelect!#REF!</xm:f>
          </x14:formula1>
          <xm:sqref>D2:D16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2025-11-11T09:40:15Z</dcterms:created>
  <dcterms:modified xsi:type="dcterms:W3CDTF">2025-11-11T09:41:35Z</dcterms:modified>
</cp:coreProperties>
</file>