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210192\Desktop\"/>
    </mc:Choice>
  </mc:AlternateContent>
  <bookViews>
    <workbookView xWindow="0" yWindow="0" windowWidth="26790" windowHeight="9600"/>
  </bookViews>
  <sheets>
    <sheet name="Item Master" sheetId="1" r:id="rId1"/>
  </sheets>
  <calcPr calcId="152511"/>
</workbook>
</file>

<file path=xl/calcChain.xml><?xml version="1.0" encoding="utf-8"?>
<calcChain xmlns="http://schemas.openxmlformats.org/spreadsheetml/2006/main">
  <c r="BB6" i="1" l="1"/>
  <c r="AX6" i="1"/>
  <c r="AV6" i="1"/>
  <c r="AY6" i="1" s="1"/>
  <c r="AQ6" i="1"/>
  <c r="AN6" i="1"/>
  <c r="AJ6" i="1"/>
  <c r="AH6" i="1"/>
  <c r="AE6" i="1"/>
  <c r="X6" i="1"/>
  <c r="AF6" i="1" s="1"/>
  <c r="BB5" i="1"/>
  <c r="AY5" i="1"/>
  <c r="AX5" i="1"/>
  <c r="AV5" i="1"/>
  <c r="AQ5" i="1"/>
  <c r="AN5" i="1"/>
  <c r="AL5" i="1"/>
  <c r="AJ5" i="1"/>
  <c r="AH5" i="1"/>
  <c r="AR5" i="1" s="1"/>
  <c r="AE5" i="1"/>
  <c r="X5" i="1"/>
  <c r="AF5" i="1" s="1"/>
  <c r="BB4" i="1"/>
  <c r="AX4" i="1"/>
  <c r="AV4" i="1"/>
  <c r="AY4" i="1" s="1"/>
  <c r="AQ4" i="1"/>
  <c r="AN4" i="1"/>
  <c r="AJ4" i="1"/>
  <c r="AH4" i="1"/>
  <c r="AE4" i="1"/>
  <c r="X4" i="1"/>
  <c r="AF4" i="1" s="1"/>
  <c r="BB3" i="1"/>
  <c r="AY3" i="1"/>
  <c r="AX3" i="1"/>
  <c r="AV3" i="1"/>
  <c r="AQ3" i="1"/>
  <c r="AN3" i="1"/>
  <c r="AL3" i="1"/>
  <c r="AJ3" i="1"/>
  <c r="AH3" i="1"/>
  <c r="AR3" i="1" s="1"/>
  <c r="AE3" i="1"/>
  <c r="X3" i="1"/>
  <c r="AF3" i="1" s="1"/>
  <c r="BB2" i="1"/>
  <c r="AX2" i="1"/>
  <c r="AV2" i="1"/>
  <c r="AY2" i="1" s="1"/>
  <c r="AQ2" i="1"/>
  <c r="AN2" i="1"/>
  <c r="AJ2" i="1"/>
  <c r="AH2" i="1"/>
  <c r="AE2" i="1"/>
  <c r="X2" i="1"/>
  <c r="AF2" i="1" s="1"/>
  <c r="AS3" i="1" l="1"/>
  <c r="AR2" i="1"/>
  <c r="AS2" i="1" s="1"/>
  <c r="AS5" i="1"/>
  <c r="AL2" i="1"/>
  <c r="AL4" i="1"/>
  <c r="AR4" i="1" s="1"/>
  <c r="AS4" i="1" s="1"/>
  <c r="AL6" i="1"/>
  <c r="AR6" i="1" s="1"/>
  <c r="AS6" i="1" s="1"/>
  <c r="BA6" i="1" l="1"/>
  <c r="AT6" i="1"/>
  <c r="BA2" i="1"/>
  <c r="AT2" i="1"/>
  <c r="BA4" i="1"/>
  <c r="AT4" i="1"/>
  <c r="BA3" i="1"/>
  <c r="AT3" i="1"/>
  <c r="BA5" i="1"/>
  <c r="AT5" i="1"/>
</calcChain>
</file>

<file path=xl/comments1.xml><?xml version="1.0" encoding="utf-8"?>
<comments xmlns="http://schemas.openxmlformats.org/spreadsheetml/2006/main">
  <authors>
    <author>heather.zhu@jlahome.com</author>
  </authors>
  <commentList>
    <comment ref="X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Z1" authorId="0" shapeId="0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B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E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F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H1" authorId="0" shapeId="0">
      <text>
        <r>
          <rPr>
            <sz val="11"/>
            <rFont val="Calibri"/>
            <family val="2"/>
          </rPr>
          <t>[JLA Standard Price]*[DA %]</t>
        </r>
      </text>
    </comment>
    <comment ref="AJ1" authorId="0" shapeId="0">
      <text>
        <r>
          <rPr>
            <sz val="11"/>
            <rFont val="Calibri"/>
            <family val="2"/>
          </rPr>
          <t>[JLA Standard Price]*[General Charge %]</t>
        </r>
      </text>
    </comment>
    <comment ref="AL1" authorId="0" shapeId="0">
      <text>
        <r>
          <rPr>
            <sz val="11"/>
            <rFont val="Calibri"/>
            <family val="2"/>
          </rPr>
          <t>IF(([JLA Price with Dropship Charge]-[JLA Standard Price])&lt;1.5 or 2.5,1.5 or 2.5-([JLA Price with Dropship Charge]-[JLA Standard Price]),0)</t>
        </r>
      </text>
    </comment>
    <comment ref="AN1" authorId="0" shapeId="0">
      <text>
        <r>
          <rPr>
            <sz val="11"/>
            <rFont val="Calibri"/>
            <family val="2"/>
          </rPr>
          <t>[JLA Standard Price]*[Warehouse Charge %]</t>
        </r>
      </text>
    </comment>
    <comment ref="AQ1" authorId="0" shapeId="0">
      <text>
        <r>
          <rPr>
            <sz val="11"/>
            <rFont val="Calibri"/>
            <family val="2"/>
          </rPr>
          <t>[JLA Standard Price]*[Load 1 %]</t>
        </r>
      </text>
    </comment>
    <comment ref="AR1" authorId="0" shapeId="0">
      <text>
        <r>
          <rPr>
            <sz val="11"/>
            <rFont val="Calibri"/>
            <family val="2"/>
          </rPr>
          <t>[DA $]+[General Load]+[Dropship Charge]+[Warehouse Charge $]+[Load 1 $]</t>
        </r>
      </text>
    </comment>
    <comment ref="AS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T1" authorId="0" shapeId="0">
      <text>
        <r>
          <rPr>
            <sz val="11"/>
            <rFont val="Calibri"/>
            <family val="2"/>
          </rPr>
          <t>([JLA Standard Price]-[LDP Cost with Load $])/[JLA Standard Price]</t>
        </r>
      </text>
    </comment>
    <comment ref="AV1" authorId="0" shapeId="0">
      <text>
        <r>
          <rPr>
            <sz val="11"/>
            <rFont val="Calibri"/>
            <family val="2"/>
          </rPr>
          <t>[JLA Standard Price]*1.05</t>
        </r>
      </text>
    </comment>
    <comment ref="AX1" authorId="0" shapeId="0">
      <text>
        <r>
          <rPr>
            <sz val="11"/>
            <rFont val="Calibri"/>
            <family val="2"/>
          </rPr>
          <t>([Suggested Reatil Price]-[JLA Standard Price])/[Suggested Reatil Price]</t>
        </r>
      </text>
    </comment>
    <comment ref="AY1" authorId="0" shapeId="0">
      <text>
        <r>
          <rPr>
            <sz val="11"/>
            <rFont val="Calibri"/>
            <family val="2"/>
          </rPr>
          <t>([Suggested Reatil Price]-[JLA Standard Price]*1.07)/[Suggested Reatil Price]</t>
        </r>
      </text>
    </comment>
    <comment ref="BA1" authorId="0" shapeId="0">
      <text>
        <r>
          <rPr>
            <sz val="11"/>
            <rFont val="Calibri"/>
            <family val="2"/>
          </rPr>
          <t>[LDP Cost with Load $]*[Total Quantity]</t>
        </r>
      </text>
    </comment>
    <comment ref="BB1" authorId="0" shapeId="0">
      <text>
        <r>
          <rPr>
            <sz val="11"/>
            <rFont val="Calibri"/>
            <family val="2"/>
          </rPr>
          <t>[JLA Standard Price]*[Total Quantity]</t>
        </r>
      </text>
    </comment>
  </commentList>
</comments>
</file>

<file path=xl/sharedStrings.xml><?xml version="1.0" encoding="utf-8"?>
<sst xmlns="http://schemas.openxmlformats.org/spreadsheetml/2006/main" count="119" uniqueCount="80">
  <si>
    <t>Item No.</t>
  </si>
  <si>
    <t>Description-Short</t>
  </si>
  <si>
    <t>Licensor</t>
  </si>
  <si>
    <t>Brand</t>
  </si>
  <si>
    <t>Product Category</t>
  </si>
  <si>
    <t>Material-Short</t>
  </si>
  <si>
    <t>Color</t>
  </si>
  <si>
    <t>Package Type</t>
  </si>
  <si>
    <t>Normal</t>
  </si>
  <si>
    <t>Piece</t>
  </si>
  <si>
    <t>Line No.</t>
  </si>
  <si>
    <t>Photo</t>
  </si>
  <si>
    <t>UPC</t>
  </si>
  <si>
    <t>Item Description</t>
  </si>
  <si>
    <t>Unit of Measure</t>
  </si>
  <si>
    <t>Carton Gross Weight (kg)</t>
  </si>
  <si>
    <t>Carton Size L (cm)</t>
  </si>
  <si>
    <t>Carton Size W (cm)</t>
  </si>
  <si>
    <t>Carton Size H (cm)</t>
  </si>
  <si>
    <t>Case Pack</t>
  </si>
  <si>
    <t>Cubic Meter per Carton</t>
  </si>
  <si>
    <t>Total Units per 40ft Container</t>
  </si>
  <si>
    <t>DA %</t>
  </si>
  <si>
    <t>DA $</t>
  </si>
  <si>
    <t>General Load %</t>
  </si>
  <si>
    <t>General Load $</t>
  </si>
  <si>
    <t>Load 1</t>
  </si>
  <si>
    <t>Load 1 %</t>
  </si>
  <si>
    <t>Load 1 $</t>
  </si>
  <si>
    <t>Total Load $</t>
  </si>
  <si>
    <t>JLA LDP MU%</t>
  </si>
  <si>
    <t>Suggested Retail Price</t>
  </si>
  <si>
    <t>40ft Container Freight</t>
  </si>
  <si>
    <t>Ocean Freight per Item $</t>
  </si>
  <si>
    <t>HTS Code</t>
  </si>
  <si>
    <t>Duty Rate</t>
  </si>
  <si>
    <t>Duty per Item $</t>
  </si>
  <si>
    <t>VIN/Art No.</t>
  </si>
  <si>
    <t>Pattern</t>
  </si>
  <si>
    <t>Fabrication</t>
  </si>
  <si>
    <t>Size/Spec.</t>
  </si>
  <si>
    <t>FOB Cost $ (Value)</t>
  </si>
  <si>
    <t>Container Volume</t>
  </si>
  <si>
    <t>LDP Cost $</t>
  </si>
  <si>
    <t>Minimum Dropship Charge</t>
  </si>
  <si>
    <t>Dropship Charge</t>
  </si>
  <si>
    <t>Warehouse Charge %</t>
  </si>
  <si>
    <t>Warehouse Charge $</t>
  </si>
  <si>
    <t>LDP Cost with Load $</t>
  </si>
  <si>
    <t>JLA Standard Price</t>
  </si>
  <si>
    <t>JLA Price with Dropship Charge</t>
  </si>
  <si>
    <t>Initial Markup %</t>
  </si>
  <si>
    <t>Final Markup %</t>
  </si>
  <si>
    <t>Total Quantity</t>
  </si>
  <si>
    <t>Total Cost</t>
  </si>
  <si>
    <t>Total Sales</t>
  </si>
  <si>
    <t>Madison Park</t>
  </si>
  <si>
    <t>Fashion Towel</t>
    <phoneticPr fontId="10" type="noConversion"/>
  </si>
  <si>
    <t>Serene</t>
    <phoneticPr fontId="10" type="noConversion"/>
  </si>
  <si>
    <t>Serene Fashion Towel</t>
    <phoneticPr fontId="10" type="noConversion"/>
  </si>
  <si>
    <t>100% COMBED COTTON 2 ply pile towel with embroidery 525gsm</t>
    <phoneticPr fontId="10" type="noConversion"/>
  </si>
  <si>
    <t>100% Cotton</t>
    <phoneticPr fontId="11" type="noConversion"/>
  </si>
  <si>
    <t xml:space="preserve">Bath : 27x52"
Hand : 16x28"
Tip: 12x18" </t>
    <phoneticPr fontId="11" type="noConversion"/>
  </si>
  <si>
    <t>Blue</t>
    <phoneticPr fontId="11" type="noConversion"/>
  </si>
  <si>
    <t>6302.60.0020</t>
  </si>
  <si>
    <t>Marketing</t>
  </si>
  <si>
    <t>Serene Fashion Towel</t>
    <phoneticPr fontId="10" type="noConversion"/>
  </si>
  <si>
    <t>100% COMBED COTTON 2 ply pile towel with embroidery 525gsm</t>
    <phoneticPr fontId="10" type="noConversion"/>
  </si>
  <si>
    <t>100% Cotton</t>
    <phoneticPr fontId="11" type="noConversion"/>
  </si>
  <si>
    <t xml:space="preserve">Bath : 27x52"
Hand : 16x28"
Tip: 12x18" </t>
    <phoneticPr fontId="11" type="noConversion"/>
  </si>
  <si>
    <t>Red</t>
    <phoneticPr fontId="11" type="noConversion"/>
  </si>
  <si>
    <t>Navy</t>
    <phoneticPr fontId="11" type="noConversion"/>
  </si>
  <si>
    <t>Fashion Towel</t>
    <phoneticPr fontId="10" type="noConversion"/>
  </si>
  <si>
    <t>Serene</t>
    <phoneticPr fontId="10" type="noConversion"/>
  </si>
  <si>
    <t>Serene Fashion Towel</t>
    <phoneticPr fontId="10" type="noConversion"/>
  </si>
  <si>
    <t>100% COMBED COTTON 2 ply pile towel with embroidery 525gsm</t>
    <phoneticPr fontId="10" type="noConversion"/>
  </si>
  <si>
    <t>100% Cotton</t>
    <phoneticPr fontId="11" type="noConversion"/>
  </si>
  <si>
    <t xml:space="preserve">Bath : 27x52"
Hand : 16x28"
Tip: 12x18" </t>
    <phoneticPr fontId="11" type="noConversion"/>
  </si>
  <si>
    <t>Green</t>
    <phoneticPr fontId="11" type="noConversion"/>
  </si>
  <si>
    <t>Purple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</si>
</sst>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76" formatCode="[$￥-804]#,##0.00;[Red][$￥-804]#,##0.00"/>
    <numFmt numFmtId="177" formatCode="&quot;$&quot;#,##0.00"/>
    <numFmt numFmtId="178" formatCode="_(* #,##0.00_);_(* \(#,##0.00\);_(* &quot;-&quot;??_);_(@_)"/>
    <numFmt numFmtId="179" formatCode="0.0%"/>
    <numFmt numFmtId="180" formatCode="[$$-409]#,##0.00;\-[$$-409]#,##0.00"/>
    <numFmt numFmtId="181" formatCode="&quot;$&quot;#,##0.00_);[Red]\(&quot;$&quot;#,##0.00\)"/>
    <numFmt numFmtId="182" formatCode="0_ "/>
    <numFmt numFmtId="183" formatCode="0.0_ "/>
  </numFmts>
  <fonts count="18" x14ac:knownFonts="1">
    <font>
      <sz val="11"/>
      <name val="Calibri"/>
    </font>
    <font>
      <sz val="10"/>
      <name val="Arial"/>
      <family val="2"/>
    </font>
    <font>
      <sz val="11"/>
      <name val="Calibri"/>
      <family val="2"/>
    </font>
    <font>
      <sz val="9"/>
      <name val="宋体"/>
      <family val="3"/>
      <charset val="134"/>
    </font>
    <font>
      <b/>
      <sz val="11"/>
      <name val="Calibri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11"/>
      <color rgb="FFFF0000"/>
      <name val="Calibri"/>
      <family val="2"/>
    </font>
    <font>
      <sz val="12"/>
      <name val="宋体"/>
      <family val="3"/>
      <charset val="134"/>
    </font>
    <font>
      <sz val="8"/>
      <name val="Calibri"/>
      <family val="2"/>
    </font>
    <font>
      <sz val="9"/>
      <name val="Arial"/>
      <family val="2"/>
    </font>
    <font>
      <sz val="8"/>
      <color indexed="12"/>
      <name val="Arial"/>
      <family val="2"/>
    </font>
    <font>
      <sz val="12"/>
      <name val="Calibri"/>
      <family val="2"/>
    </font>
    <font>
      <sz val="10"/>
      <name val="Helv"/>
      <family val="2"/>
    </font>
    <font>
      <sz val="10"/>
      <color theme="1"/>
      <name val="Arial"/>
      <family val="2"/>
    </font>
    <font>
      <sz val="12"/>
      <name val="Arial Unicode MS"/>
      <family val="2"/>
    </font>
    <font>
      <sz val="8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9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8">
    <xf numFmtId="0" fontId="0" fillId="0" borderId="0"/>
    <xf numFmtId="176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178" fontId="9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1" fillId="0" borderId="0"/>
    <xf numFmtId="176" fontId="9" fillId="0" borderId="0"/>
    <xf numFmtId="0" fontId="9" fillId="0" borderId="0"/>
    <xf numFmtId="9" fontId="2" fillId="0" borderId="0" applyFont="0" applyFill="0" applyBorder="0" applyAlignment="0" applyProtection="0"/>
    <xf numFmtId="0" fontId="14" fillId="0" borderId="0" applyProtection="0"/>
    <xf numFmtId="0" fontId="9" fillId="0" borderId="0"/>
    <xf numFmtId="0" fontId="1" fillId="0" borderId="0"/>
  </cellStyleXfs>
  <cellXfs count="51">
    <xf numFmtId="0" fontId="0" fillId="0" borderId="0" xfId="0" applyNumberFormat="1" applyFont="1"/>
    <xf numFmtId="0" fontId="1" fillId="0" borderId="1" xfId="0" applyNumberFormat="1" applyFont="1" applyBorder="1"/>
    <xf numFmtId="0" fontId="4" fillId="0" borderId="1" xfId="8" applyFont="1" applyBorder="1" applyAlignment="1">
      <alignment horizontal="center" wrapText="1"/>
    </xf>
    <xf numFmtId="0" fontId="4" fillId="4" borderId="1" xfId="8" applyFont="1" applyFill="1" applyBorder="1" applyAlignment="1">
      <alignment horizontal="center" wrapText="1"/>
    </xf>
    <xf numFmtId="0" fontId="5" fillId="4" borderId="1" xfId="8" applyFont="1" applyFill="1" applyBorder="1" applyAlignment="1">
      <alignment horizontal="center" wrapText="1"/>
    </xf>
    <xf numFmtId="0" fontId="5" fillId="3" borderId="1" xfId="8" applyFont="1" applyFill="1" applyBorder="1" applyAlignment="1">
      <alignment horizontal="center" wrapText="1"/>
    </xf>
    <xf numFmtId="0" fontId="4" fillId="3" borderId="1" xfId="8" applyFont="1" applyFill="1" applyBorder="1" applyAlignment="1">
      <alignment horizontal="center" wrapText="1"/>
    </xf>
    <xf numFmtId="0" fontId="4" fillId="3" borderId="1" xfId="9" applyFont="1" applyFill="1" applyBorder="1" applyAlignment="1">
      <alignment horizontal="center" wrapText="1"/>
    </xf>
    <xf numFmtId="177" fontId="4" fillId="5" borderId="2" xfId="8" applyNumberFormat="1" applyFont="1" applyFill="1" applyBorder="1" applyAlignment="1">
      <alignment horizontal="center" wrapText="1"/>
    </xf>
    <xf numFmtId="0" fontId="5" fillId="0" borderId="1" xfId="8" applyFont="1" applyBorder="1" applyAlignment="1">
      <alignment horizontal="center" wrapText="1"/>
    </xf>
    <xf numFmtId="2" fontId="4" fillId="0" borderId="1" xfId="8" applyNumberFormat="1" applyFont="1" applyBorder="1" applyAlignment="1">
      <alignment horizontal="center" wrapText="1"/>
    </xf>
    <xf numFmtId="1" fontId="4" fillId="0" borderId="1" xfId="8" applyNumberFormat="1" applyFont="1" applyBorder="1" applyAlignment="1">
      <alignment horizontal="center" wrapText="1"/>
    </xf>
    <xf numFmtId="2" fontId="6" fillId="0" borderId="1" xfId="10" applyNumberFormat="1" applyFont="1" applyBorder="1" applyAlignment="1">
      <alignment wrapText="1"/>
    </xf>
    <xf numFmtId="2" fontId="7" fillId="0" borderId="1" xfId="10" applyNumberFormat="1" applyFont="1" applyBorder="1" applyAlignment="1">
      <alignment wrapText="1"/>
    </xf>
    <xf numFmtId="1" fontId="6" fillId="0" borderId="1" xfId="10" applyNumberFormat="1" applyFont="1" applyBorder="1" applyAlignment="1">
      <alignment wrapText="1"/>
    </xf>
    <xf numFmtId="177" fontId="6" fillId="0" borderId="1" xfId="10" applyNumberFormat="1" applyFont="1" applyBorder="1" applyAlignment="1">
      <alignment wrapText="1"/>
    </xf>
    <xf numFmtId="10" fontId="4" fillId="0" borderId="1" xfId="8" applyNumberFormat="1" applyFont="1" applyBorder="1" applyAlignment="1">
      <alignment horizontal="center" wrapText="1"/>
    </xf>
    <xf numFmtId="177" fontId="6" fillId="3" borderId="1" xfId="10" applyNumberFormat="1" applyFont="1" applyFill="1" applyBorder="1" applyAlignment="1">
      <alignment wrapText="1"/>
    </xf>
    <xf numFmtId="177" fontId="7" fillId="0" borderId="1" xfId="10" applyNumberFormat="1" applyFont="1" applyBorder="1" applyAlignment="1">
      <alignment wrapText="1"/>
    </xf>
    <xf numFmtId="177" fontId="6" fillId="6" borderId="1" xfId="10" applyNumberFormat="1" applyFont="1" applyFill="1" applyBorder="1" applyAlignment="1">
      <alignment wrapText="1"/>
    </xf>
    <xf numFmtId="10" fontId="6" fillId="6" borderId="1" xfId="10" applyNumberFormat="1" applyFont="1" applyFill="1" applyBorder="1" applyAlignment="1">
      <alignment wrapText="1"/>
    </xf>
    <xf numFmtId="177" fontId="7" fillId="8" borderId="1" xfId="10" applyNumberFormat="1" applyFont="1" applyFill="1" applyBorder="1" applyAlignment="1">
      <alignment wrapText="1"/>
    </xf>
    <xf numFmtId="177" fontId="4" fillId="6" borderId="1" xfId="8" applyNumberFormat="1" applyFont="1" applyFill="1" applyBorder="1" applyAlignment="1">
      <alignment horizontal="center" wrapText="1"/>
    </xf>
    <xf numFmtId="0" fontId="2" fillId="0" borderId="0" xfId="8" applyAlignment="1">
      <alignment wrapText="1"/>
    </xf>
    <xf numFmtId="0" fontId="2" fillId="0" borderId="1" xfId="8" applyBorder="1" applyAlignment="1">
      <alignment horizontal="center" vertical="center"/>
    </xf>
    <xf numFmtId="0" fontId="2" fillId="0" borderId="1" xfId="8" applyBorder="1" applyAlignment="1">
      <alignment vertical="center"/>
    </xf>
    <xf numFmtId="180" fontId="2" fillId="0" borderId="1" xfId="8" applyNumberFormat="1" applyBorder="1" applyAlignment="1">
      <alignment vertical="center"/>
    </xf>
    <xf numFmtId="0" fontId="1" fillId="0" borderId="1" xfId="11" applyBorder="1" applyAlignment="1">
      <alignment horizontal="left" vertical="center" wrapText="1"/>
    </xf>
    <xf numFmtId="0" fontId="2" fillId="3" borderId="1" xfId="8" applyFill="1" applyBorder="1" applyAlignment="1">
      <alignment vertical="center"/>
    </xf>
    <xf numFmtId="177" fontId="12" fillId="3" borderId="1" xfId="12" applyNumberFormat="1" applyFont="1" applyFill="1" applyBorder="1" applyAlignment="1">
      <alignment horizontal="center" vertical="center" wrapText="1"/>
    </xf>
    <xf numFmtId="1" fontId="2" fillId="0" borderId="1" xfId="8" applyNumberFormat="1" applyBorder="1" applyAlignment="1">
      <alignment vertical="center"/>
    </xf>
    <xf numFmtId="1" fontId="1" fillId="0" borderId="3" xfId="13" applyNumberFormat="1" applyFont="1" applyBorder="1" applyAlignment="1">
      <alignment horizontal="center" vertical="center"/>
    </xf>
    <xf numFmtId="1" fontId="2" fillId="9" borderId="1" xfId="8" applyNumberFormat="1" applyFill="1" applyBorder="1" applyAlignment="1">
      <alignment vertical="center"/>
    </xf>
    <xf numFmtId="2" fontId="2" fillId="7" borderId="1" xfId="8" applyNumberFormat="1" applyFill="1" applyBorder="1" applyAlignment="1">
      <alignment vertical="center"/>
    </xf>
    <xf numFmtId="2" fontId="2" fillId="0" borderId="1" xfId="8" applyNumberFormat="1" applyBorder="1" applyAlignment="1">
      <alignment vertical="center"/>
    </xf>
    <xf numFmtId="1" fontId="2" fillId="7" borderId="1" xfId="8" applyNumberFormat="1" applyFill="1" applyBorder="1" applyAlignment="1">
      <alignment vertical="center"/>
    </xf>
    <xf numFmtId="3" fontId="2" fillId="0" borderId="1" xfId="8" applyNumberFormat="1" applyBorder="1" applyAlignment="1">
      <alignment vertical="center"/>
    </xf>
    <xf numFmtId="177" fontId="2" fillId="7" borderId="1" xfId="8" applyNumberFormat="1" applyFill="1" applyBorder="1" applyAlignment="1">
      <alignment vertical="center"/>
    </xf>
    <xf numFmtId="179" fontId="2" fillId="0" borderId="1" xfId="8" applyNumberFormat="1" applyBorder="1" applyAlignment="1">
      <alignment vertical="center"/>
    </xf>
    <xf numFmtId="10" fontId="2" fillId="0" borderId="1" xfId="8" applyNumberFormat="1" applyBorder="1" applyAlignment="1">
      <alignment vertical="center"/>
    </xf>
    <xf numFmtId="177" fontId="8" fillId="0" borderId="1" xfId="8" applyNumberFormat="1" applyFont="1" applyBorder="1" applyAlignment="1">
      <alignment vertical="center"/>
    </xf>
    <xf numFmtId="177" fontId="2" fillId="7" borderId="1" xfId="9" applyNumberFormat="1" applyFill="1" applyBorder="1" applyAlignment="1">
      <alignment vertical="center" wrapText="1"/>
    </xf>
    <xf numFmtId="10" fontId="13" fillId="7" borderId="1" xfId="14" applyNumberFormat="1" applyFont="1" applyFill="1" applyBorder="1" applyAlignment="1">
      <alignment vertical="center"/>
    </xf>
    <xf numFmtId="177" fontId="7" fillId="10" borderId="1" xfId="15" applyNumberFormat="1" applyFont="1" applyFill="1" applyBorder="1" applyAlignment="1">
      <alignment horizontal="center" vertical="center"/>
    </xf>
    <xf numFmtId="177" fontId="2" fillId="7" borderId="1" xfId="8" applyNumberFormat="1" applyFill="1" applyBorder="1" applyAlignment="1">
      <alignment vertical="center" wrapText="1"/>
    </xf>
    <xf numFmtId="181" fontId="15" fillId="2" borderId="1" xfId="15" applyNumberFormat="1" applyFont="1" applyFill="1" applyBorder="1" applyAlignment="1" applyProtection="1">
      <alignment horizontal="center" vertical="center"/>
      <protection locked="0"/>
    </xf>
    <xf numFmtId="182" fontId="16" fillId="2" borderId="1" xfId="16" applyNumberFormat="1" applyFont="1" applyFill="1" applyBorder="1" applyAlignment="1">
      <alignment horizontal="center" vertical="center" wrapText="1"/>
    </xf>
    <xf numFmtId="0" fontId="2" fillId="0" borderId="0" xfId="8" applyAlignment="1">
      <alignment vertical="center"/>
    </xf>
    <xf numFmtId="183" fontId="1" fillId="0" borderId="1" xfId="13" applyNumberFormat="1" applyFont="1" applyBorder="1" applyAlignment="1">
      <alignment horizontal="center" vertical="center"/>
    </xf>
    <xf numFmtId="0" fontId="17" fillId="0" borderId="1" xfId="17" applyFont="1" applyBorder="1" applyAlignment="1">
      <alignment horizontal="center" vertical="center" wrapText="1"/>
    </xf>
    <xf numFmtId="183" fontId="2" fillId="0" borderId="1" xfId="8" applyNumberFormat="1" applyBorder="1" applyAlignment="1">
      <alignment vertical="center"/>
    </xf>
  </cellXfs>
  <cellStyles count="18">
    <cellStyle name="Comma 5" xfId="6"/>
    <cellStyle name="Normal 158" xfId="5"/>
    <cellStyle name="Normal 2" xfId="3"/>
    <cellStyle name="Normal 2 18 2" xfId="4"/>
    <cellStyle name="Normal 2 18 2 4" xfId="10"/>
    <cellStyle name="Normal 2 2 17" xfId="15"/>
    <cellStyle name="Normal 2 3 2 2 2 2 3 2" xfId="9"/>
    <cellStyle name="Normal 2 42 3" xfId="13"/>
    <cellStyle name="Normal_West End Quote Sheet for Fred Meyer20090804-Hellen 2" xfId="11"/>
    <cellStyle name="Percent 2" xfId="7"/>
    <cellStyle name="Percent 2 12" xfId="14"/>
    <cellStyle name="常规" xfId="0" builtinId="0"/>
    <cellStyle name="常规 2 12 2" xfId="8"/>
    <cellStyle name="常规 25" xfId="1"/>
    <cellStyle name="常规_quotation-Mercury  3.22.2011 (for BBB) 3" xfId="16"/>
    <cellStyle name="样式 1 2" xfId="12"/>
    <cellStyle name="样式 1 2 5" xfId="17"/>
    <cellStyle name="样式 1 3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182803</xdr:colOff>
      <xdr:row>1</xdr:row>
      <xdr:rowOff>163561</xdr:rowOff>
    </xdr:from>
    <xdr:to>
      <xdr:col>1</xdr:col>
      <xdr:colOff>652151</xdr:colOff>
      <xdr:row>9</xdr:row>
      <xdr:rowOff>35996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xmlns="" id="{372BB686-128C-4B55-99FA-E8F8BDE5D3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2403" y="1411336"/>
          <a:ext cx="469348" cy="643960"/>
        </a:xfrm>
        <a:prstGeom prst="rect">
          <a:avLst/>
        </a:prstGeom>
      </xdr:spPr>
    </xdr:pic>
    <xdr:clientData/>
  </xdr:twoCellAnchor>
  <xdr:twoCellAnchor editAs="oneCell">
    <xdr:from>
      <xdr:col>1</xdr:col>
      <xdr:colOff>240531</xdr:colOff>
      <xdr:row>2</xdr:row>
      <xdr:rowOff>153939</xdr:rowOff>
    </xdr:from>
    <xdr:to>
      <xdr:col>1</xdr:col>
      <xdr:colOff>633591</xdr:colOff>
      <xdr:row>6</xdr:row>
      <xdr:rowOff>13134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xmlns="" id="{92B09DD7-3021-4BDF-981E-217995AFF69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1826" t="1184" r="1787"/>
        <a:stretch>
          <a:fillRect/>
        </a:stretch>
      </xdr:blipFill>
      <xdr:spPr>
        <a:xfrm>
          <a:off x="850131" y="2420889"/>
          <a:ext cx="393060" cy="6211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C6"/>
  <sheetViews>
    <sheetView tabSelected="1" topLeftCell="AA1" workbookViewId="0">
      <selection activeCell="AB2" sqref="AB2:AB6"/>
    </sheetView>
  </sheetViews>
  <sheetFormatPr defaultRowHeight="12.75" x14ac:dyDescent="0.2"/>
  <cols>
    <col min="1" max="54" width="20" style="1" customWidth="1"/>
    <col min="55" max="55" width="9.140625" style="1" customWidth="1"/>
    <col min="56" max="16384" width="9.140625" style="1"/>
  </cols>
  <sheetData>
    <row r="1" spans="1:55" s="23" customFormat="1" ht="68.099999999999994" customHeight="1" x14ac:dyDescent="0.25">
      <c r="A1" s="2" t="s">
        <v>10</v>
      </c>
      <c r="B1" s="2" t="s">
        <v>11</v>
      </c>
      <c r="C1" s="3" t="s">
        <v>37</v>
      </c>
      <c r="D1" s="4" t="s">
        <v>3</v>
      </c>
      <c r="E1" s="4" t="s">
        <v>2</v>
      </c>
      <c r="F1" s="5" t="s">
        <v>4</v>
      </c>
      <c r="G1" s="3" t="s">
        <v>38</v>
      </c>
      <c r="H1" s="6" t="s">
        <v>13</v>
      </c>
      <c r="I1" s="7" t="s">
        <v>1</v>
      </c>
      <c r="J1" s="6" t="s">
        <v>39</v>
      </c>
      <c r="K1" s="7" t="s">
        <v>5</v>
      </c>
      <c r="L1" s="6" t="s">
        <v>40</v>
      </c>
      <c r="M1" s="6" t="s">
        <v>6</v>
      </c>
      <c r="N1" s="3" t="s">
        <v>0</v>
      </c>
      <c r="O1" s="3" t="s">
        <v>12</v>
      </c>
      <c r="P1" s="7" t="s">
        <v>14</v>
      </c>
      <c r="Q1" s="8" t="s">
        <v>41</v>
      </c>
      <c r="R1" s="9" t="s">
        <v>7</v>
      </c>
      <c r="S1" s="10" t="s">
        <v>16</v>
      </c>
      <c r="T1" s="10" t="s">
        <v>17</v>
      </c>
      <c r="U1" s="10" t="s">
        <v>18</v>
      </c>
      <c r="V1" s="10" t="s">
        <v>15</v>
      </c>
      <c r="W1" s="11" t="s">
        <v>19</v>
      </c>
      <c r="X1" s="12" t="s">
        <v>20</v>
      </c>
      <c r="Y1" s="13" t="s">
        <v>42</v>
      </c>
      <c r="Z1" s="14" t="s">
        <v>21</v>
      </c>
      <c r="AA1" s="2" t="s">
        <v>32</v>
      </c>
      <c r="AB1" s="15" t="s">
        <v>33</v>
      </c>
      <c r="AC1" s="2" t="s">
        <v>34</v>
      </c>
      <c r="AD1" s="16" t="s">
        <v>35</v>
      </c>
      <c r="AE1" s="17" t="s">
        <v>36</v>
      </c>
      <c r="AF1" s="15" t="s">
        <v>43</v>
      </c>
      <c r="AG1" s="16" t="s">
        <v>22</v>
      </c>
      <c r="AH1" s="15" t="s">
        <v>23</v>
      </c>
      <c r="AI1" s="16" t="s">
        <v>24</v>
      </c>
      <c r="AJ1" s="15" t="s">
        <v>25</v>
      </c>
      <c r="AK1" s="18" t="s">
        <v>44</v>
      </c>
      <c r="AL1" s="15" t="s">
        <v>45</v>
      </c>
      <c r="AM1" s="16" t="s">
        <v>46</v>
      </c>
      <c r="AN1" s="15" t="s">
        <v>47</v>
      </c>
      <c r="AO1" s="18" t="s">
        <v>26</v>
      </c>
      <c r="AP1" s="16" t="s">
        <v>27</v>
      </c>
      <c r="AQ1" s="15" t="s">
        <v>28</v>
      </c>
      <c r="AR1" s="15" t="s">
        <v>29</v>
      </c>
      <c r="AS1" s="19" t="s">
        <v>48</v>
      </c>
      <c r="AT1" s="20" t="s">
        <v>30</v>
      </c>
      <c r="AU1" s="21" t="s">
        <v>49</v>
      </c>
      <c r="AV1" s="20" t="s">
        <v>50</v>
      </c>
      <c r="AW1" s="22" t="s">
        <v>31</v>
      </c>
      <c r="AX1" s="20" t="s">
        <v>51</v>
      </c>
      <c r="AY1" s="20" t="s">
        <v>52</v>
      </c>
      <c r="AZ1" s="2" t="s">
        <v>53</v>
      </c>
      <c r="BA1" s="15" t="s">
        <v>54</v>
      </c>
      <c r="BB1" s="15" t="s">
        <v>55</v>
      </c>
    </row>
    <row r="2" spans="1:55" s="47" customFormat="1" ht="30" customHeight="1" x14ac:dyDescent="0.25">
      <c r="A2" s="24">
        <v>1</v>
      </c>
      <c r="B2" s="25"/>
      <c r="C2" s="25"/>
      <c r="D2" s="25" t="s">
        <v>56</v>
      </c>
      <c r="E2" s="25"/>
      <c r="F2" s="26" t="s">
        <v>57</v>
      </c>
      <c r="G2" s="26" t="s">
        <v>58</v>
      </c>
      <c r="H2" s="26" t="s">
        <v>59</v>
      </c>
      <c r="I2" s="26" t="s">
        <v>59</v>
      </c>
      <c r="J2" s="26" t="s">
        <v>60</v>
      </c>
      <c r="K2" s="27" t="s">
        <v>61</v>
      </c>
      <c r="L2" s="27" t="s">
        <v>62</v>
      </c>
      <c r="M2" s="27" t="s">
        <v>63</v>
      </c>
      <c r="N2" s="28"/>
      <c r="O2" s="28"/>
      <c r="P2" s="25" t="s">
        <v>9</v>
      </c>
      <c r="Q2" s="29">
        <v>12.1</v>
      </c>
      <c r="R2" s="25" t="s">
        <v>8</v>
      </c>
      <c r="S2" s="50">
        <v>48.3</v>
      </c>
      <c r="T2" s="50">
        <v>35.6</v>
      </c>
      <c r="U2" s="50">
        <v>43.2</v>
      </c>
      <c r="V2" s="31"/>
      <c r="W2" s="32">
        <v>8</v>
      </c>
      <c r="X2" s="33">
        <f>IF(S2="","",S2*T2*U2/1000000)</f>
        <v>7.4281536000000009E-2</v>
      </c>
      <c r="Y2" s="34">
        <v>56</v>
      </c>
      <c r="Z2" s="35">
        <v>6046</v>
      </c>
      <c r="AA2" s="36">
        <v>3200</v>
      </c>
      <c r="AB2" s="37">
        <v>0.52927555408534566</v>
      </c>
      <c r="AC2" s="36" t="s">
        <v>64</v>
      </c>
      <c r="AD2" s="38">
        <v>0.34100000000000003</v>
      </c>
      <c r="AE2" s="37">
        <f>IF(ISERROR(Q2*AD2),"",Q2*AD2)</f>
        <v>4.1261000000000001</v>
      </c>
      <c r="AF2" s="37">
        <f>IF(ISERROR(Q2+AB2+AE2),"",Q2+AB2+AE2)</f>
        <v>16.755375554085344</v>
      </c>
      <c r="AG2" s="39">
        <v>0.05</v>
      </c>
      <c r="AH2" s="37">
        <f>IF(ISERROR(AU2*AG2),"",AU2*AG2)</f>
        <v>1.8825000000000001</v>
      </c>
      <c r="AI2" s="39">
        <v>0.1</v>
      </c>
      <c r="AJ2" s="37">
        <f>IF(ISERROR(AU2*AI2),"",AU2*AI2)</f>
        <v>3.7650000000000001</v>
      </c>
      <c r="AK2" s="40">
        <v>2.5</v>
      </c>
      <c r="AL2" s="41">
        <f>IF((AV2-AU2)&lt;AK2,AK2-(AV2-AU2),0)</f>
        <v>0.61749999999999972</v>
      </c>
      <c r="AM2" s="39">
        <v>0.1</v>
      </c>
      <c r="AN2" s="37">
        <f>IF(ISERROR(AU2*AM2),"",AU2*AM2)</f>
        <v>3.7650000000000001</v>
      </c>
      <c r="AO2" s="40" t="s">
        <v>65</v>
      </c>
      <c r="AP2" s="39">
        <v>0.1</v>
      </c>
      <c r="AQ2" s="37">
        <f>IF(ISERROR(AU2*AP2),"",AU2*AP2)</f>
        <v>3.7650000000000001</v>
      </c>
      <c r="AR2" s="37">
        <f>IF(ISERROR(AH2+AJ2+AL2+AN2+AQ2),"",AH2+AJ2+AL2+AN2+AQ2)</f>
        <v>13.795</v>
      </c>
      <c r="AS2" s="37">
        <f>IF(ISERROR(AF2+AR2),"",AF2+AR2)</f>
        <v>30.550375554085342</v>
      </c>
      <c r="AT2" s="42">
        <f>IF(ISERROR((AU2-AS2)/AU2),"",(AU2-AS2)/AU2)</f>
        <v>0.18856904238817149</v>
      </c>
      <c r="AU2" s="43">
        <v>37.65</v>
      </c>
      <c r="AV2" s="44">
        <f>IF(ISERROR(AU2*1.05),"",AU2*1.05)</f>
        <v>39.532499999999999</v>
      </c>
      <c r="AW2" s="45">
        <v>69.989999999999995</v>
      </c>
      <c r="AX2" s="42">
        <f>IF(ISERROR((AW2-AU2)/AW2),"",(AW2-AU2)/AW2)</f>
        <v>0.46206600942991854</v>
      </c>
      <c r="AY2" s="42">
        <f>IF(ISERROR((AW2-AV2*1.07)/AW2),"",(AW2-AV2*1.07)/AW2)</f>
        <v>0.39563116159451339</v>
      </c>
      <c r="AZ2" s="30"/>
      <c r="BA2" s="37">
        <f>IF(ISERROR(AS2*AZ2),"",AS2*AZ2)</f>
        <v>0</v>
      </c>
      <c r="BB2" s="37">
        <f>IF(ISERROR(AU2*AZ2),"",AU2*AZ2)</f>
        <v>0</v>
      </c>
      <c r="BC2" s="46">
        <v>800</v>
      </c>
    </row>
    <row r="3" spans="1:55" s="47" customFormat="1" ht="30" customHeight="1" x14ac:dyDescent="0.25">
      <c r="A3" s="24">
        <v>2</v>
      </c>
      <c r="B3" s="25"/>
      <c r="C3" s="25"/>
      <c r="D3" s="25" t="s">
        <v>56</v>
      </c>
      <c r="E3" s="25"/>
      <c r="F3" s="26" t="s">
        <v>57</v>
      </c>
      <c r="G3" s="26" t="s">
        <v>58</v>
      </c>
      <c r="H3" s="26" t="s">
        <v>66</v>
      </c>
      <c r="I3" s="26" t="s">
        <v>66</v>
      </c>
      <c r="J3" s="26" t="s">
        <v>67</v>
      </c>
      <c r="K3" s="27" t="s">
        <v>68</v>
      </c>
      <c r="L3" s="27" t="s">
        <v>69</v>
      </c>
      <c r="M3" s="27" t="s">
        <v>70</v>
      </c>
      <c r="N3" s="28"/>
      <c r="O3" s="28"/>
      <c r="P3" s="25" t="s">
        <v>9</v>
      </c>
      <c r="Q3" s="29">
        <v>12.1</v>
      </c>
      <c r="R3" s="25" t="s">
        <v>8</v>
      </c>
      <c r="S3" s="50">
        <v>48.3</v>
      </c>
      <c r="T3" s="50">
        <v>35.6</v>
      </c>
      <c r="U3" s="50">
        <v>43.2</v>
      </c>
      <c r="V3" s="31"/>
      <c r="W3" s="32">
        <v>8</v>
      </c>
      <c r="X3" s="33">
        <f>IF(S3="","",S3*T3*U3/1000000)</f>
        <v>7.4281536000000009E-2</v>
      </c>
      <c r="Y3" s="34">
        <v>56</v>
      </c>
      <c r="Z3" s="35">
        <v>6046</v>
      </c>
      <c r="AA3" s="36">
        <v>3200</v>
      </c>
      <c r="AB3" s="37">
        <v>0.52927555408534566</v>
      </c>
      <c r="AC3" s="36" t="s">
        <v>64</v>
      </c>
      <c r="AD3" s="38">
        <v>0.34100000000000003</v>
      </c>
      <c r="AE3" s="37">
        <f>IF(ISERROR(Q3*AD3),"",Q3*AD3)</f>
        <v>4.1261000000000001</v>
      </c>
      <c r="AF3" s="37">
        <f>IF(ISERROR(Q3+AB3+AE3),"",Q3+AB3+AE3)</f>
        <v>16.755375554085344</v>
      </c>
      <c r="AG3" s="39">
        <v>0.05</v>
      </c>
      <c r="AH3" s="37">
        <f>IF(ISERROR(AU3*AG3),"",AU3*AG3)</f>
        <v>1.8825000000000001</v>
      </c>
      <c r="AI3" s="39">
        <v>0.1</v>
      </c>
      <c r="AJ3" s="37">
        <f>IF(ISERROR(AU3*AI3),"",AU3*AI3)</f>
        <v>3.7650000000000001</v>
      </c>
      <c r="AK3" s="40">
        <v>2.5</v>
      </c>
      <c r="AL3" s="41">
        <f>IF((AV3-AU3)&lt;AK3,AK3-(AV3-AU3),0)</f>
        <v>0.61749999999999972</v>
      </c>
      <c r="AM3" s="39">
        <v>0.1</v>
      </c>
      <c r="AN3" s="37">
        <f>IF(ISERROR(AU3*AM3),"",AU3*AM3)</f>
        <v>3.7650000000000001</v>
      </c>
      <c r="AO3" s="40" t="s">
        <v>65</v>
      </c>
      <c r="AP3" s="39">
        <v>0.1</v>
      </c>
      <c r="AQ3" s="37">
        <f>IF(ISERROR(AU3*AP3),"",AU3*AP3)</f>
        <v>3.7650000000000001</v>
      </c>
      <c r="AR3" s="37">
        <f>IF(ISERROR(AH3+AJ3+AL3+AN3+AQ3),"",AH3+AJ3+AL3+AN3+AQ3)</f>
        <v>13.795</v>
      </c>
      <c r="AS3" s="37">
        <f>IF(ISERROR(AF3+AR3),"",AF3+AR3)</f>
        <v>30.550375554085342</v>
      </c>
      <c r="AT3" s="42">
        <f>IF(ISERROR((AU3-AS3)/AU3),"",(AU3-AS3)/AU3)</f>
        <v>0.18856904238817149</v>
      </c>
      <c r="AU3" s="43">
        <v>37.65</v>
      </c>
      <c r="AV3" s="44">
        <f>IF(ISERROR(AU3*1.05),"",AU3*1.05)</f>
        <v>39.532499999999999</v>
      </c>
      <c r="AW3" s="45">
        <v>69.989999999999995</v>
      </c>
      <c r="AX3" s="42">
        <f>IF(ISERROR((AW3-AU3)/AW3),"",(AW3-AU3)/AW3)</f>
        <v>0.46206600942991854</v>
      </c>
      <c r="AY3" s="42">
        <f>IF(ISERROR((AW3-AV3*1.07)/AW3),"",(AW3-AV3*1.07)/AW3)</f>
        <v>0.39563116159451339</v>
      </c>
      <c r="AZ3" s="30"/>
      <c r="BA3" s="37">
        <f>IF(ISERROR(AS3*AZ3),"",AS3*AZ3)</f>
        <v>0</v>
      </c>
      <c r="BB3" s="37">
        <f>IF(ISERROR(AU3*AZ3),"",AU3*AZ3)</f>
        <v>0</v>
      </c>
      <c r="BC3" s="46">
        <v>800</v>
      </c>
    </row>
    <row r="4" spans="1:55" s="47" customFormat="1" ht="30" customHeight="1" x14ac:dyDescent="0.25">
      <c r="A4" s="24">
        <v>3</v>
      </c>
      <c r="B4" s="25"/>
      <c r="C4" s="25"/>
      <c r="D4" s="25" t="s">
        <v>56</v>
      </c>
      <c r="E4" s="25"/>
      <c r="F4" s="26" t="s">
        <v>57</v>
      </c>
      <c r="G4" s="26" t="s">
        <v>58</v>
      </c>
      <c r="H4" s="26" t="s">
        <v>66</v>
      </c>
      <c r="I4" s="26" t="s">
        <v>66</v>
      </c>
      <c r="J4" s="26" t="s">
        <v>67</v>
      </c>
      <c r="K4" s="27" t="s">
        <v>68</v>
      </c>
      <c r="L4" s="27" t="s">
        <v>69</v>
      </c>
      <c r="M4" s="27" t="s">
        <v>71</v>
      </c>
      <c r="N4" s="28"/>
      <c r="O4" s="28"/>
      <c r="P4" s="25" t="s">
        <v>9</v>
      </c>
      <c r="Q4" s="29">
        <v>12.1</v>
      </c>
      <c r="R4" s="25" t="s">
        <v>8</v>
      </c>
      <c r="S4" s="50">
        <v>48.3</v>
      </c>
      <c r="T4" s="50">
        <v>35.6</v>
      </c>
      <c r="U4" s="50">
        <v>43.2</v>
      </c>
      <c r="V4" s="48"/>
      <c r="W4" s="32">
        <v>8</v>
      </c>
      <c r="X4" s="33">
        <f>IF(S4="","",S4*T4*U4/1000000)</f>
        <v>7.4281536000000009E-2</v>
      </c>
      <c r="Y4" s="34">
        <v>56</v>
      </c>
      <c r="Z4" s="35">
        <v>6046</v>
      </c>
      <c r="AA4" s="36">
        <v>3200</v>
      </c>
      <c r="AB4" s="37">
        <v>0.52927555408534566</v>
      </c>
      <c r="AC4" s="36" t="s">
        <v>64</v>
      </c>
      <c r="AD4" s="38">
        <v>0.34100000000000003</v>
      </c>
      <c r="AE4" s="37">
        <f>IF(ISERROR(Q4*AD4),"",Q4*AD4)</f>
        <v>4.1261000000000001</v>
      </c>
      <c r="AF4" s="37">
        <f>IF(ISERROR(Q4+AB4+AE4),"",Q4+AB4+AE4)</f>
        <v>16.755375554085344</v>
      </c>
      <c r="AG4" s="39">
        <v>0.05</v>
      </c>
      <c r="AH4" s="37">
        <f>IF(ISERROR(AU4*AG4),"",AU4*AG4)</f>
        <v>1.8825000000000001</v>
      </c>
      <c r="AI4" s="39">
        <v>0.1</v>
      </c>
      <c r="AJ4" s="37">
        <f>IF(ISERROR(AU4*AI4),"",AU4*AI4)</f>
        <v>3.7650000000000001</v>
      </c>
      <c r="AK4" s="40">
        <v>2.5</v>
      </c>
      <c r="AL4" s="41">
        <f>IF((AV4-AU4)&lt;AK4,AK4-(AV4-AU4),0)</f>
        <v>0.61749999999999972</v>
      </c>
      <c r="AM4" s="39">
        <v>0.1</v>
      </c>
      <c r="AN4" s="37">
        <f>IF(ISERROR(AU4*AM4),"",AU4*AM4)</f>
        <v>3.7650000000000001</v>
      </c>
      <c r="AO4" s="40" t="s">
        <v>65</v>
      </c>
      <c r="AP4" s="39">
        <v>0.1</v>
      </c>
      <c r="AQ4" s="37">
        <f>IF(ISERROR(AU4*AP4),"",AU4*AP4)</f>
        <v>3.7650000000000001</v>
      </c>
      <c r="AR4" s="37">
        <f>IF(ISERROR(AH4+AJ4+AL4+AN4+AQ4),"",AH4+AJ4+AL4+AN4+AQ4)</f>
        <v>13.795</v>
      </c>
      <c r="AS4" s="37">
        <f>IF(ISERROR(AF4+AR4),"",AF4+AR4)</f>
        <v>30.550375554085342</v>
      </c>
      <c r="AT4" s="42">
        <f>IF(ISERROR((AU4-AS4)/AU4),"",(AU4-AS4)/AU4)</f>
        <v>0.18856904238817149</v>
      </c>
      <c r="AU4" s="43">
        <v>37.65</v>
      </c>
      <c r="AV4" s="44">
        <f>IF(ISERROR(AU4*1.05),"",AU4*1.05)</f>
        <v>39.532499999999999</v>
      </c>
      <c r="AW4" s="45">
        <v>69.989999999999995</v>
      </c>
      <c r="AX4" s="42">
        <f>IF(ISERROR((AW4-AU4)/AW4),"",(AW4-AU4)/AW4)</f>
        <v>0.46206600942991854</v>
      </c>
      <c r="AY4" s="42">
        <f>IF(ISERROR((AW4-AV4*1.07)/AW4),"",(AW4-AV4*1.07)/AW4)</f>
        <v>0.39563116159451339</v>
      </c>
      <c r="AZ4" s="30"/>
      <c r="BA4" s="37">
        <f>IF(ISERROR(AS4*AZ4),"",AS4*AZ4)</f>
        <v>0</v>
      </c>
      <c r="BB4" s="37">
        <f>IF(ISERROR(AU4*AZ4),"",AU4*AZ4)</f>
        <v>0</v>
      </c>
      <c r="BC4" s="46">
        <v>800</v>
      </c>
    </row>
    <row r="5" spans="1:55" s="47" customFormat="1" ht="30" customHeight="1" x14ac:dyDescent="0.25">
      <c r="A5" s="24">
        <v>4</v>
      </c>
      <c r="B5" s="25"/>
      <c r="C5" s="25"/>
      <c r="D5" s="25" t="s">
        <v>56</v>
      </c>
      <c r="E5" s="25"/>
      <c r="F5" s="26" t="s">
        <v>72</v>
      </c>
      <c r="G5" s="26" t="s">
        <v>73</v>
      </c>
      <c r="H5" s="26" t="s">
        <v>74</v>
      </c>
      <c r="I5" s="26" t="s">
        <v>74</v>
      </c>
      <c r="J5" s="26" t="s">
        <v>75</v>
      </c>
      <c r="K5" s="27" t="s">
        <v>76</v>
      </c>
      <c r="L5" s="27" t="s">
        <v>77</v>
      </c>
      <c r="M5" s="27" t="s">
        <v>78</v>
      </c>
      <c r="N5" s="28"/>
      <c r="O5" s="28"/>
      <c r="P5" s="25" t="s">
        <v>9</v>
      </c>
      <c r="Q5" s="29">
        <v>12.1</v>
      </c>
      <c r="R5" s="25" t="s">
        <v>8</v>
      </c>
      <c r="S5" s="50">
        <v>48.3</v>
      </c>
      <c r="T5" s="50">
        <v>35.6</v>
      </c>
      <c r="U5" s="50">
        <v>43.2</v>
      </c>
      <c r="V5" s="49"/>
      <c r="W5" s="32">
        <v>8</v>
      </c>
      <c r="X5" s="33">
        <f>IF(S5="","",S5*T5*U5/1000000)</f>
        <v>7.4281536000000009E-2</v>
      </c>
      <c r="Y5" s="34">
        <v>56</v>
      </c>
      <c r="Z5" s="35">
        <v>6046</v>
      </c>
      <c r="AA5" s="36">
        <v>3200</v>
      </c>
      <c r="AB5" s="37">
        <v>0.52927555408534566</v>
      </c>
      <c r="AC5" s="36" t="s">
        <v>64</v>
      </c>
      <c r="AD5" s="38">
        <v>0.34100000000000003</v>
      </c>
      <c r="AE5" s="37">
        <f>IF(ISERROR(Q5*AD5),"",Q5*AD5)</f>
        <v>4.1261000000000001</v>
      </c>
      <c r="AF5" s="37">
        <f>IF(ISERROR(Q5+AB5+AE5),"",Q5+AB5+AE5)</f>
        <v>16.755375554085344</v>
      </c>
      <c r="AG5" s="39">
        <v>0.05</v>
      </c>
      <c r="AH5" s="37">
        <f>IF(ISERROR(AU5*AG5),"",AU5*AG5)</f>
        <v>1.8825000000000001</v>
      </c>
      <c r="AI5" s="39">
        <v>0.1</v>
      </c>
      <c r="AJ5" s="37">
        <f>IF(ISERROR(AU5*AI5),"",AU5*AI5)</f>
        <v>3.7650000000000001</v>
      </c>
      <c r="AK5" s="40">
        <v>2.5</v>
      </c>
      <c r="AL5" s="41">
        <f>IF((AV5-AU5)&lt;AK5,AK5-(AV5-AU5),0)</f>
        <v>0.61749999999999972</v>
      </c>
      <c r="AM5" s="39">
        <v>0.1</v>
      </c>
      <c r="AN5" s="37">
        <f>IF(ISERROR(AU5*AM5),"",AU5*AM5)</f>
        <v>3.7650000000000001</v>
      </c>
      <c r="AO5" s="40" t="s">
        <v>65</v>
      </c>
      <c r="AP5" s="39">
        <v>0.1</v>
      </c>
      <c r="AQ5" s="37">
        <f>IF(ISERROR(AU5*AP5),"",AU5*AP5)</f>
        <v>3.7650000000000001</v>
      </c>
      <c r="AR5" s="37">
        <f>IF(ISERROR(AH5+AJ5+AL5+AN5+AQ5),"",AH5+AJ5+AL5+AN5+AQ5)</f>
        <v>13.795</v>
      </c>
      <c r="AS5" s="37">
        <f>IF(ISERROR(AF5+AR5),"",AF5+AR5)</f>
        <v>30.550375554085342</v>
      </c>
      <c r="AT5" s="42">
        <f>IF(ISERROR((AU5-AS5)/AU5),"",(AU5-AS5)/AU5)</f>
        <v>0.18856904238817149</v>
      </c>
      <c r="AU5" s="43">
        <v>37.65</v>
      </c>
      <c r="AV5" s="44">
        <f>IF(ISERROR(AU5*1.05),"",AU5*1.05)</f>
        <v>39.532499999999999</v>
      </c>
      <c r="AW5" s="45">
        <v>69.989999999999995</v>
      </c>
      <c r="AX5" s="42">
        <f>IF(ISERROR((AW5-AU5)/AW5),"",(AW5-AU5)/AW5)</f>
        <v>0.46206600942991854</v>
      </c>
      <c r="AY5" s="42">
        <f>IF(ISERROR((AW5-AV5*1.07)/AW5),"",(AW5-AV5*1.07)/AW5)</f>
        <v>0.39563116159451339</v>
      </c>
      <c r="AZ5" s="30"/>
      <c r="BA5" s="37">
        <f>IF(ISERROR(AS5*AZ5),"",AS5*AZ5)</f>
        <v>0</v>
      </c>
      <c r="BB5" s="37">
        <f>IF(ISERROR(AU5*AZ5),"",AU5*AZ5)</f>
        <v>0</v>
      </c>
      <c r="BC5" s="46">
        <v>800</v>
      </c>
    </row>
    <row r="6" spans="1:55" s="47" customFormat="1" ht="30" customHeight="1" x14ac:dyDescent="0.25">
      <c r="A6" s="24">
        <v>5</v>
      </c>
      <c r="B6" s="25"/>
      <c r="C6" s="25"/>
      <c r="D6" s="25" t="s">
        <v>56</v>
      </c>
      <c r="E6" s="25"/>
      <c r="F6" s="26" t="s">
        <v>72</v>
      </c>
      <c r="G6" s="26" t="s">
        <v>73</v>
      </c>
      <c r="H6" s="26" t="s">
        <v>74</v>
      </c>
      <c r="I6" s="26" t="s">
        <v>74</v>
      </c>
      <c r="J6" s="26" t="s">
        <v>75</v>
      </c>
      <c r="K6" s="27" t="s">
        <v>76</v>
      </c>
      <c r="L6" s="27" t="s">
        <v>77</v>
      </c>
      <c r="M6" s="27" t="s">
        <v>79</v>
      </c>
      <c r="N6" s="28"/>
      <c r="O6" s="28"/>
      <c r="P6" s="25" t="s">
        <v>9</v>
      </c>
      <c r="Q6" s="29">
        <v>12.1</v>
      </c>
      <c r="R6" s="25" t="s">
        <v>8</v>
      </c>
      <c r="S6" s="50">
        <v>48.3</v>
      </c>
      <c r="T6" s="50">
        <v>35.6</v>
      </c>
      <c r="U6" s="50">
        <v>43.2</v>
      </c>
      <c r="V6" s="49"/>
      <c r="W6" s="32">
        <v>8</v>
      </c>
      <c r="X6" s="33">
        <f>IF(S6="","",S6*T6*U6/1000000)</f>
        <v>7.4281536000000009E-2</v>
      </c>
      <c r="Y6" s="34">
        <v>56</v>
      </c>
      <c r="Z6" s="35">
        <v>6046</v>
      </c>
      <c r="AA6" s="36">
        <v>3200</v>
      </c>
      <c r="AB6" s="37">
        <v>0.52927555408534566</v>
      </c>
      <c r="AC6" s="36" t="s">
        <v>64</v>
      </c>
      <c r="AD6" s="38">
        <v>0.34100000000000003</v>
      </c>
      <c r="AE6" s="37">
        <f>IF(ISERROR(Q6*AD6),"",Q6*AD6)</f>
        <v>4.1261000000000001</v>
      </c>
      <c r="AF6" s="37">
        <f>IF(ISERROR(Q6+AB6+AE6),"",Q6+AB6+AE6)</f>
        <v>16.755375554085344</v>
      </c>
      <c r="AG6" s="39">
        <v>0.05</v>
      </c>
      <c r="AH6" s="37">
        <f>IF(ISERROR(AU6*AG6),"",AU6*AG6)</f>
        <v>1.8825000000000001</v>
      </c>
      <c r="AI6" s="39">
        <v>0.1</v>
      </c>
      <c r="AJ6" s="37">
        <f>IF(ISERROR(AU6*AI6),"",AU6*AI6)</f>
        <v>3.7650000000000001</v>
      </c>
      <c r="AK6" s="40">
        <v>2.5</v>
      </c>
      <c r="AL6" s="41">
        <f>IF((AV6-AU6)&lt;AK6,AK6-(AV6-AU6),0)</f>
        <v>0.61749999999999972</v>
      </c>
      <c r="AM6" s="39">
        <v>0.1</v>
      </c>
      <c r="AN6" s="37">
        <f>IF(ISERROR(AU6*AM6),"",AU6*AM6)</f>
        <v>3.7650000000000001</v>
      </c>
      <c r="AO6" s="40" t="s">
        <v>65</v>
      </c>
      <c r="AP6" s="39">
        <v>0.1</v>
      </c>
      <c r="AQ6" s="37">
        <f>IF(ISERROR(AU6*AP6),"",AU6*AP6)</f>
        <v>3.7650000000000001</v>
      </c>
      <c r="AR6" s="37">
        <f>IF(ISERROR(AH6+AJ6+AL6+AN6+AQ6),"",AH6+AJ6+AL6+AN6+AQ6)</f>
        <v>13.795</v>
      </c>
      <c r="AS6" s="37">
        <f>IF(ISERROR(AF6+AR6),"",AF6+AR6)</f>
        <v>30.550375554085342</v>
      </c>
      <c r="AT6" s="42">
        <f>IF(ISERROR((AU6-AS6)/AU6),"",(AU6-AS6)/AU6)</f>
        <v>0.18856904238817149</v>
      </c>
      <c r="AU6" s="43">
        <v>37.65</v>
      </c>
      <c r="AV6" s="44">
        <f>IF(ISERROR(AU6*1.05),"",AU6*1.05)</f>
        <v>39.532499999999999</v>
      </c>
      <c r="AW6" s="45">
        <v>69.989999999999995</v>
      </c>
      <c r="AX6" s="42">
        <f>IF(ISERROR((AW6-AU6)/AW6),"",(AW6-AU6)/AW6)</f>
        <v>0.46206600942991854</v>
      </c>
      <c r="AY6" s="42">
        <f>IF(ISERROR((AW6-AV6*1.07)/AW6),"",(AW6-AV6*1.07)/AW6)</f>
        <v>0.39563116159451339</v>
      </c>
      <c r="AZ6" s="30"/>
      <c r="BA6" s="37">
        <f>IF(ISERROR(AS6*AZ6),"",AS6*AZ6)</f>
        <v>0</v>
      </c>
      <c r="BB6" s="37">
        <f>IF(ISERROR(AU6*AZ6),"",AU6*AZ6)</f>
        <v>0</v>
      </c>
      <c r="BC6" s="46">
        <v>800</v>
      </c>
    </row>
  </sheetData>
  <protectedRanges>
    <protectedRange sqref="AE2:AK6 AP2:AT6 AM2:AN6 AX2:AY6 AB2:AB6 A2:E6 G2:I6 L2:R6 X2:Z6" name="Range1_3"/>
    <protectedRange sqref="S2:V6" name="Range1_2_3"/>
    <protectedRange sqref="AA2:AA6" name="Range1_3_2"/>
    <protectedRange sqref="AC2:AD6" name="Range1_4"/>
    <protectedRange sqref="AW2:AW6" name="Range1_5"/>
    <protectedRange sqref="AZ2:AZ6" name="Range1_6"/>
    <protectedRange sqref="AL2:AL6" name="Range1_1_3"/>
    <protectedRange sqref="AV2:AV6" name="Range1_7_1"/>
    <protectedRange sqref="AO2:AO6" name="Range1_8"/>
    <protectedRange sqref="F2:F6" name="Range1_9"/>
  </protectedRanges>
  <phoneticPr fontId="3" type="noConversion"/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 Master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金桢宏</dc:creator>
  <cp:lastModifiedBy>金桢宏</cp:lastModifiedBy>
  <dcterms:created xsi:type="dcterms:W3CDTF">2025-02-12T06:13:09Z</dcterms:created>
  <dcterms:modified xsi:type="dcterms:W3CDTF">2025-11-06T06:23:22Z</dcterms:modified>
</cp:coreProperties>
</file>