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57E2340D-9FF1-4195-8CA5-E05CEA3623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8" r:id="rId1"/>
  </sheets>
  <externalReferences>
    <externalReference r:id="rId2"/>
    <externalReference r:id="rId3"/>
    <externalReference r:id="rId4"/>
  </externalReferences>
  <definedNames>
    <definedName name="CATEGORY">[1]Sheet1!$DW$2:$DW$3</definedName>
    <definedName name="colour">[1]Sheet1!$EH$2:$EH$3</definedName>
    <definedName name="foam">[1]Sheet1!$EC$2:$EC$3</definedName>
    <definedName name="KD">[1]Sheet1!$DS$2:$DS$2</definedName>
    <definedName name="M">[1]Sheet1!$EA$2:$EA$3</definedName>
    <definedName name="PACK">[1]Sheet1!$EE$2:$EE$3</definedName>
    <definedName name="PORT_IFF">[2]a!$A$10:$B$35</definedName>
    <definedName name="POtype">#REF!</definedName>
    <definedName name="QSFOB">[3]Q1!$C$38</definedName>
    <definedName name="UNIT">[1]Sheet1!$EF$2:$EF$3</definedName>
    <definedName name="wood">[1]Sheet1!$EG$2:$EG$3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8" l="1"/>
  <c r="BH3" i="8"/>
  <c r="BB3" i="8"/>
  <c r="AY3" i="8"/>
  <c r="AV3" i="8"/>
  <c r="AS3" i="8"/>
  <c r="AQ3" i="8"/>
  <c r="AO3" i="8"/>
  <c r="AM3" i="8"/>
  <c r="AD3" i="8"/>
  <c r="AE3" i="8" s="1"/>
  <c r="AG3" i="8" s="1"/>
  <c r="AJ3" i="8"/>
  <c r="BL2" i="8"/>
  <c r="BH2" i="8"/>
  <c r="BB2" i="8"/>
  <c r="AY2" i="8"/>
  <c r="AV2" i="8"/>
  <c r="AS2" i="8"/>
  <c r="AQ2" i="8"/>
  <c r="AO2" i="8"/>
  <c r="AM2" i="8"/>
  <c r="AD2" i="8"/>
  <c r="AE2" i="8" s="1"/>
  <c r="AG2" i="8" s="1"/>
  <c r="AJ2" i="8"/>
  <c r="AK2" i="8" l="1"/>
  <c r="BC2" i="8"/>
  <c r="BC3" i="8"/>
  <c r="AK3" i="8"/>
  <c r="BD2" i="8" l="1"/>
  <c r="BK2" i="8" s="1"/>
  <c r="BD3" i="8"/>
  <c r="BK3" i="8" s="1"/>
  <c r="BE2" i="8" l="1"/>
  <c r="BE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C10E1E-7BB6-4D69-AC9D-1DDA9B31EDF4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42F5E5A5-6CA8-4F56-A9DA-3CC375718E13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38763F9F-C468-4C81-A759-5AE4A3D06886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FE517D85-9C21-4B27-AA1E-1A8CC283853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FAA30E75-5D28-4CE7-9998-85FB6848B9B9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71859797-8FEF-4799-859B-ECFE2CA9FDEE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4B630BA1-20B4-4C07-AB37-413AFE01F044}">
      <text>
        <r>
          <rPr>
            <sz val="11"/>
            <rFont val="Calibri"/>
            <family val="2"/>
          </rPr>
          <t>[JLA POE Price Quote (Value)]*[DA %]</t>
        </r>
      </text>
    </comment>
    <comment ref="AO1" authorId="0" shapeId="0" xr:uid="{54DD2489-C665-4121-8494-90A696D40950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9DF85AEF-58B3-4D02-925E-4EF14B0F3416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34674C6-CEC1-4659-91A9-69D24FD7E4F5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S1" authorId="0" shapeId="0" xr:uid="{B387A9F3-0E3C-4BCF-BB3E-8A3F2217F652}">
      <text>
        <r>
          <rPr>
            <sz val="11"/>
            <rFont val="Calibri"/>
            <family val="2"/>
          </rPr>
          <t xml:space="preserve">[JLA POE Price Quote (Value)]*[Rebate/Co-op %]
          </t>
        </r>
      </text>
    </comment>
    <comment ref="AV1" authorId="0" shapeId="0" xr:uid="{E37E30CC-7DE4-40DD-8C3A-940C2F584291}">
      <text>
        <r>
          <rPr>
            <sz val="11"/>
            <rFont val="Calibri"/>
            <family val="2"/>
          </rPr>
          <t>[JLA POE Price Quote (Value)]*[Load 1 %]</t>
        </r>
      </text>
    </comment>
    <comment ref="AY1" authorId="0" shapeId="0" xr:uid="{C7BF4006-4CB1-4821-BFD2-9F80B8C2C1FA}">
      <text>
        <r>
          <rPr>
            <sz val="11"/>
            <rFont val="Calibri"/>
            <family val="2"/>
          </rPr>
          <t>[JLA POE Price Quote (Value)]*[Load 2 %]</t>
        </r>
      </text>
    </comment>
    <comment ref="BB1" authorId="0" shapeId="0" xr:uid="{E46F46AF-ABEE-45FD-B3F6-779D5CD9B7D1}">
      <text>
        <r>
          <rPr>
            <sz val="11"/>
            <rFont val="Calibri"/>
            <family val="2"/>
          </rPr>
          <t>[JLA POE Price Quote (Value)]*[Load 3 %]</t>
        </r>
      </text>
    </comment>
    <comment ref="BC1" authorId="0" shapeId="0" xr:uid="{313B929A-2F6B-44B0-8CFA-D48C6A5886AF}">
      <text>
        <r>
          <rPr>
            <sz val="11"/>
            <rFont val="Calibri"/>
            <family val="2"/>
          </rPr>
          <t>[DA $]+[General Load $]+[Warehouse Charge $]+[Rebate/Co-op $]+[Load 1 $]+[Load 2 $]+[Load 3 $]</t>
        </r>
      </text>
    </comment>
    <comment ref="BD1" authorId="0" shapeId="0" xr:uid="{D27AA6DA-4BD0-4A23-B126-4737E42420A5}">
      <text>
        <r>
          <rPr>
            <sz val="11"/>
            <rFont val="Calibri"/>
            <family val="2"/>
          </rPr>
          <t>[LDP Cost $]+[Total Load $]</t>
        </r>
      </text>
    </comment>
    <comment ref="BE1" authorId="0" shapeId="0" xr:uid="{A920C741-A206-4FAB-9C69-7AE44FAF7E4E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H1" authorId="0" shapeId="0" xr:uid="{6DF9A5DA-AEE3-42CA-AB45-76093A5DE2BD}">
      <text>
        <r>
          <rPr>
            <sz val="11"/>
            <rFont val="Calibri"/>
            <family val="2"/>
          </rPr>
          <t xml:space="preserve">([Suggested Retail Price]-[JLA POE Price Quote (Value)])/[Suggested retail Price]
          </t>
        </r>
      </text>
    </comment>
    <comment ref="BK1" authorId="0" shapeId="0" xr:uid="{BF6AE36A-C3E2-4CFC-9A4D-93E796F9B387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7D3104EB-1869-4F04-BC22-A9245DEB8CFB}">
      <text>
        <r>
          <rPr>
            <sz val="11"/>
            <rFont val="Calibri"/>
            <family val="2"/>
          </rPr>
          <t>[JLA POE Price Quote (Value)]*[Total Quantity]</t>
        </r>
      </text>
    </comment>
  </commentList>
</comments>
</file>

<file path=xl/sharedStrings.xml><?xml version="1.0" encoding="utf-8"?>
<sst xmlns="http://schemas.openxmlformats.org/spreadsheetml/2006/main" count="90" uniqueCount="79">
  <si>
    <t>Brand</t>
  </si>
  <si>
    <t>Package Type</t>
  </si>
  <si>
    <t>Licensor</t>
  </si>
  <si>
    <t>Rolled</t>
  </si>
  <si>
    <t>COMFORTER (SET)</t>
  </si>
  <si>
    <t>INK+IVY Kids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</si>
  <si>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</si>
  <si>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</si>
  <si>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</si>
  <si>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</si>
  <si>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</si>
  <si>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</si>
  <si>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</si>
  <si>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</si>
  <si>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</si>
  <si>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</si>
  <si>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</si>
  <si>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</si>
  <si>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</si>
  <si>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</si>
  <si>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</si>
  <si>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</si>
  <si>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</si>
  <si>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</si>
  <si>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</si>
  <si>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</si>
  <si>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</si>
  <si>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</si>
  <si>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</si>
  <si>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</si>
  <si>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</si>
  <si>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</si>
  <si>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</si>
  <si>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</si>
  <si>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</si>
  <si>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</si>
  <si>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</si>
  <si>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</si>
  <si>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</si>
  <si>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</si>
  <si>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</si>
  <si>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</si>
  <si>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</si>
  <si>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</si>
  <si>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</si>
  <si>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</si>
  <si>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</si>
  <si>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</si>
  <si>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</si>
  <si>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</si>
  <si>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</si>
  <si>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</si>
  <si>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</si>
  <si>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LDP Cost with Load $</t>
  </si>
  <si>
    <t>JLA LDP MU%</t>
  </si>
  <si>
    <t>JLA POE Price Quote (Value)</t>
  </si>
  <si>
    <t>Suggested Retail Price</t>
  </si>
  <si>
    <t>Retail Markup %</t>
  </si>
  <si>
    <t>Total Quantity</t>
  </si>
  <si>
    <t>Total Cost</t>
  </si>
  <si>
    <t>Total Sales</t>
  </si>
  <si>
    <t>Product Category</t>
  </si>
  <si>
    <t>Set</t>
  </si>
  <si>
    <t>Description-Short</t>
  </si>
  <si>
    <t>Unit of Measure</t>
  </si>
  <si>
    <t>Material-Short</t>
  </si>
  <si>
    <t>Additional Customer Price</t>
  </si>
  <si>
    <t>Additional Customer Item#</t>
  </si>
  <si>
    <t>Thea</t>
  </si>
  <si>
    <t>Jacquard Plush Comforte Set</t>
  </si>
  <si>
    <t>Plush comforter set</t>
  </si>
  <si>
    <t>Comforter: 220gsm Solid Jacquard Sherpa to 85gsm Solid Microfiber, 200gsm Poly Fiber Filling, Jump Tack Stitched with Knife Edge
Sham: Overlap Open on Back with Knife Edge
Package: Cylinder PVB Bag + Insert, Case Pack 2</t>
  </si>
  <si>
    <t>100% Polyester 220gsm Plush, 85gsm Microfiber, 200gsm Polyfiber Filling</t>
  </si>
  <si>
    <t>Comforter: 66x88" - 1pc
Sham: 20x26" - 1pc</t>
  </si>
  <si>
    <t>Comforter: 76x88" - 1pc
Sham: 20x26" - 2pcs</t>
  </si>
  <si>
    <t>Blue</t>
  </si>
  <si>
    <t>9404.90.9022</t>
  </si>
  <si>
    <t>JP10-1073C</t>
  </si>
  <si>
    <t>JP10-1074C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</si>
</sst>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1" formatCode="_ [$¥-804]* #,##0.00_ ;_ [$¥-804]* \-#,##0.00_ ;_ [$¥-804]* &quot;-&quot;??_ ;_ @_ "/>
  </numFmts>
  <fonts count="10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176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" fillId="0" borderId="0"/>
  </cellStyleXfs>
  <cellXfs count="59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178" fontId="1" fillId="3" borderId="1" xfId="0" applyNumberFormat="1" applyFont="1" applyFill="1" applyBorder="1" applyAlignment="1">
      <alignment horizontal="center" wrapText="1"/>
    </xf>
    <xf numFmtId="2" fontId="1" fillId="3" borderId="1" xfId="0" applyNumberFormat="1" applyFont="1" applyFill="1" applyBorder="1" applyAlignment="1">
      <alignment horizontal="center" wrapText="1"/>
    </xf>
    <xf numFmtId="177" fontId="5" fillId="3" borderId="1" xfId="1" applyNumberFormat="1" applyFont="1" applyFill="1" applyBorder="1" applyAlignment="1">
      <alignment wrapText="1"/>
    </xf>
    <xf numFmtId="177" fontId="1" fillId="6" borderId="2" xfId="0" applyNumberFormat="1" applyFont="1" applyFill="1" applyBorder="1" applyAlignment="1">
      <alignment horizontal="center" wrapText="1"/>
    </xf>
    <xf numFmtId="177" fontId="1" fillId="3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5" fillId="0" borderId="1" xfId="1" applyNumberFormat="1" applyFont="1" applyBorder="1" applyAlignment="1">
      <alignment wrapText="1"/>
    </xf>
    <xf numFmtId="177" fontId="5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177" fontId="5" fillId="5" borderId="1" xfId="1" applyNumberFormat="1" applyFont="1" applyFill="1" applyBorder="1" applyAlignment="1">
      <alignment wrapText="1"/>
    </xf>
    <xf numFmtId="177" fontId="5" fillId="4" borderId="1" xfId="1" applyNumberFormat="1" applyFont="1" applyFill="1" applyBorder="1" applyAlignment="1">
      <alignment wrapText="1"/>
    </xf>
    <xf numFmtId="10" fontId="5" fillId="4" borderId="1" xfId="1" applyNumberFormat="1" applyFont="1" applyFill="1" applyBorder="1" applyAlignment="1">
      <alignment wrapText="1"/>
    </xf>
    <xf numFmtId="0" fontId="6" fillId="7" borderId="0" xfId="0" applyFont="1" applyFill="1" applyAlignment="1">
      <alignment horizontal="center" wrapText="1"/>
    </xf>
    <xf numFmtId="177" fontId="1" fillId="4" borderId="1" xfId="0" applyNumberFormat="1" applyFont="1" applyFill="1" applyBorder="1" applyAlignment="1">
      <alignment horizontal="center" wrapText="1"/>
    </xf>
    <xf numFmtId="177" fontId="1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5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6" applyNumberFormat="1" applyFont="1" applyFill="1" applyBorder="1" applyAlignment="1">
      <alignment wrapText="1"/>
    </xf>
    <xf numFmtId="0" fontId="1" fillId="5" borderId="1" xfId="4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1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6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5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2" fillId="0" borderId="0" xfId="4" applyAlignment="1">
      <alignment wrapText="1"/>
    </xf>
    <xf numFmtId="0" fontId="2" fillId="0" borderId="1" xfId="4" applyBorder="1" applyAlignment="1">
      <alignment wrapText="1"/>
    </xf>
    <xf numFmtId="177" fontId="7" fillId="4" borderId="2" xfId="1" applyNumberFormat="1" applyFont="1" applyFill="1" applyBorder="1" applyAlignment="1">
      <alignment wrapText="1"/>
    </xf>
    <xf numFmtId="0" fontId="6" fillId="4" borderId="1" xfId="0" applyFont="1" applyFill="1" applyBorder="1" applyAlignment="1">
      <alignment horizontal="center" wrapText="1"/>
    </xf>
    <xf numFmtId="181" fontId="0" fillId="0" borderId="1" xfId="0" applyNumberFormat="1" applyBorder="1" applyAlignment="1">
      <alignment wrapText="1"/>
    </xf>
    <xf numFmtId="0" fontId="3" fillId="0" borderId="1" xfId="0" applyFont="1" applyBorder="1"/>
    <xf numFmtId="0" fontId="2" fillId="0" borderId="0" xfId="0" applyFont="1"/>
  </cellXfs>
  <cellStyles count="8">
    <cellStyle name="Currency 2" xfId="5" xr:uid="{2FAF1D55-D6CB-42D0-8B51-42EB00C03301}"/>
    <cellStyle name="Normal 2" xfId="4" xr:uid="{48B94C46-0AEB-498B-8577-219C43D37EB5}"/>
    <cellStyle name="Normal 2 18 2" xfId="1" xr:uid="{1BA08453-9F65-454B-A4A0-7177E70831F2}"/>
    <cellStyle name="Normal 31" xfId="7" xr:uid="{78D0CB4F-2628-4260-9DC7-4924530DCC89}"/>
    <cellStyle name="Percent 2" xfId="6" xr:uid="{E70589B9-27E6-48C2-9E75-E5CCCEF28152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Documents%20and%20Settings\dingxiaoping\Local%20Settings\Temporary%20Internet%20Files\Content.IE5\K9AN0PEF\files\TARGET\FORMS\TARGET%20QUOTE%20SHEET%20FORM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yond%20basic\beyond%20basic\SLard%20-%20Design\Customs%20Memo\Master%20Copy%20Quote%20Sheet%2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C11A9-69BD-46C9-8F53-E082C6BBA5A4}">
  <dimension ref="A1:BL3"/>
  <sheetViews>
    <sheetView tabSelected="1" topLeftCell="H1" workbookViewId="0">
      <selection activeCell="Q6" sqref="Q6"/>
    </sheetView>
  </sheetViews>
  <sheetFormatPr defaultColWidth="9.140625" defaultRowHeight="15"/>
  <cols>
    <col min="1" max="1" width="10.140625" style="2" customWidth="1"/>
    <col min="2" max="2" width="7.140625" style="3" customWidth="1"/>
    <col min="3" max="3" width="8.42578125" style="3" customWidth="1"/>
    <col min="4" max="4" width="7.85546875" style="3" customWidth="1"/>
    <col min="5" max="5" width="10.710937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25.7109375" style="3" customWidth="1"/>
    <col min="11" max="11" width="15.28515625" style="52" customWidth="1"/>
    <col min="12" max="12" width="15.28515625" style="3" customWidth="1"/>
    <col min="13" max="14" width="6.140625" style="3" customWidth="1"/>
    <col min="15" max="15" width="8.5703125" style="3" customWidth="1"/>
    <col min="16" max="16" width="11.140625" style="3" customWidth="1"/>
    <col min="17" max="18" width="5.5703125" style="3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3" customWidth="1"/>
    <col min="25" max="25" width="8.140625" style="45" customWidth="1"/>
    <col min="26" max="26" width="8.7109375" style="45" customWidth="1"/>
    <col min="27" max="27" width="7.140625" style="45" customWidth="1"/>
    <col min="28" max="28" width="9" style="5" customWidth="1"/>
    <col min="29" max="29" width="6.28515625" style="7" customWidth="1"/>
    <col min="30" max="30" width="10" style="49" customWidth="1"/>
    <col min="31" max="31" width="9.85546875" style="7" customWidth="1"/>
    <col min="32" max="32" width="7.85546875" style="3" customWidth="1"/>
    <col min="33" max="33" width="8.85546875" style="6" customWidth="1"/>
    <col min="34" max="34" width="29.140625" style="3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8" customWidth="1"/>
    <col min="51" max="51" width="9.5703125" style="6" customWidth="1"/>
    <col min="52" max="52" width="7.7109375" style="6" customWidth="1"/>
    <col min="53" max="53" width="8.28515625" style="8" customWidth="1"/>
    <col min="54" max="54" width="9.140625" style="6" customWidth="1"/>
    <col min="55" max="55" width="9.140625" style="3" customWidth="1"/>
    <col min="56" max="57" width="9.140625" style="3"/>
    <col min="58" max="59" width="9.140625" style="6"/>
    <col min="60" max="60" width="9.140625" style="3"/>
    <col min="61" max="61" width="10.140625" style="6" customWidth="1"/>
    <col min="62" max="62" width="9.140625" style="3"/>
    <col min="63" max="63" width="10.140625" style="3" customWidth="1"/>
    <col min="64" max="64" width="12.42578125" style="3" customWidth="1"/>
    <col min="65" max="65" width="11.5703125" style="3" bestFit="1" customWidth="1"/>
    <col min="66" max="16384" width="9.140625" style="3"/>
  </cols>
  <sheetData>
    <row r="1" spans="1:64" ht="68.099999999999994" customHeight="1">
      <c r="A1" s="11" t="s">
        <v>6</v>
      </c>
      <c r="B1" s="11" t="s">
        <v>7</v>
      </c>
      <c r="C1" s="42" t="s">
        <v>8</v>
      </c>
      <c r="D1" s="43" t="s">
        <v>0</v>
      </c>
      <c r="E1" s="43" t="s">
        <v>2</v>
      </c>
      <c r="F1" s="13" t="s">
        <v>61</v>
      </c>
      <c r="G1" s="42" t="s">
        <v>9</v>
      </c>
      <c r="H1" s="12" t="s">
        <v>10</v>
      </c>
      <c r="I1" s="41" t="s">
        <v>63</v>
      </c>
      <c r="J1" s="12" t="s">
        <v>11</v>
      </c>
      <c r="K1" s="41" t="s">
        <v>65</v>
      </c>
      <c r="L1" s="12" t="s">
        <v>12</v>
      </c>
      <c r="M1" s="12" t="s">
        <v>13</v>
      </c>
      <c r="N1" s="42" t="s">
        <v>14</v>
      </c>
      <c r="O1" s="42" t="s">
        <v>67</v>
      </c>
      <c r="P1" s="42" t="s">
        <v>15</v>
      </c>
      <c r="Q1" s="42" t="s">
        <v>16</v>
      </c>
      <c r="R1" s="41" t="s">
        <v>64</v>
      </c>
      <c r="S1" s="14" t="s">
        <v>17</v>
      </c>
      <c r="T1" s="15" t="s">
        <v>18</v>
      </c>
      <c r="U1" s="16" t="s">
        <v>19</v>
      </c>
      <c r="V1" s="17" t="s">
        <v>20</v>
      </c>
      <c r="W1" s="18" t="s">
        <v>21</v>
      </c>
      <c r="X1" s="19" t="s">
        <v>1</v>
      </c>
      <c r="Y1" s="46" t="s">
        <v>22</v>
      </c>
      <c r="Z1" s="46" t="s">
        <v>23</v>
      </c>
      <c r="AA1" s="46" t="s">
        <v>24</v>
      </c>
      <c r="AB1" s="20" t="s">
        <v>25</v>
      </c>
      <c r="AC1" s="21" t="s">
        <v>26</v>
      </c>
      <c r="AD1" s="50" t="s">
        <v>27</v>
      </c>
      <c r="AE1" s="22" t="s">
        <v>28</v>
      </c>
      <c r="AF1" s="11" t="s">
        <v>29</v>
      </c>
      <c r="AG1" s="23" t="s">
        <v>30</v>
      </c>
      <c r="AH1" s="11" t="s">
        <v>31</v>
      </c>
      <c r="AI1" s="24" t="s">
        <v>32</v>
      </c>
      <c r="AJ1" s="25" t="s">
        <v>33</v>
      </c>
      <c r="AK1" s="23" t="s">
        <v>34</v>
      </c>
      <c r="AL1" s="24" t="s">
        <v>35</v>
      </c>
      <c r="AM1" s="23" t="s">
        <v>36</v>
      </c>
      <c r="AN1" s="24" t="s">
        <v>37</v>
      </c>
      <c r="AO1" s="23" t="s">
        <v>38</v>
      </c>
      <c r="AP1" s="24" t="s">
        <v>39</v>
      </c>
      <c r="AQ1" s="23" t="s">
        <v>40</v>
      </c>
      <c r="AR1" s="48" t="s">
        <v>41</v>
      </c>
      <c r="AS1" s="23" t="s">
        <v>42</v>
      </c>
      <c r="AT1" s="19" t="s">
        <v>43</v>
      </c>
      <c r="AU1" s="24" t="s">
        <v>44</v>
      </c>
      <c r="AV1" s="23" t="s">
        <v>45</v>
      </c>
      <c r="AW1" s="44" t="s">
        <v>46</v>
      </c>
      <c r="AX1" s="24" t="s">
        <v>47</v>
      </c>
      <c r="AY1" s="23" t="s">
        <v>48</v>
      </c>
      <c r="AZ1" s="44" t="s">
        <v>49</v>
      </c>
      <c r="BA1" s="24" t="s">
        <v>50</v>
      </c>
      <c r="BB1" s="23" t="s">
        <v>51</v>
      </c>
      <c r="BC1" s="23" t="s">
        <v>52</v>
      </c>
      <c r="BD1" s="26" t="s">
        <v>53</v>
      </c>
      <c r="BE1" s="27" t="s">
        <v>54</v>
      </c>
      <c r="BF1" s="28" t="s">
        <v>55</v>
      </c>
      <c r="BG1" s="29" t="s">
        <v>56</v>
      </c>
      <c r="BH1" s="55" t="s">
        <v>57</v>
      </c>
      <c r="BI1" s="54" t="s">
        <v>66</v>
      </c>
      <c r="BJ1" s="11" t="s">
        <v>58</v>
      </c>
      <c r="BK1" s="30" t="s">
        <v>59</v>
      </c>
      <c r="BL1" s="30" t="s">
        <v>60</v>
      </c>
    </row>
    <row r="2" spans="1:64" ht="99.95" customHeight="1">
      <c r="A2" s="31">
        <v>1</v>
      </c>
      <c r="B2" s="1"/>
      <c r="C2" s="1"/>
      <c r="D2" s="1" t="s">
        <v>5</v>
      </c>
      <c r="E2" s="1"/>
      <c r="F2" s="1" t="s">
        <v>4</v>
      </c>
      <c r="G2" s="1" t="s">
        <v>68</v>
      </c>
      <c r="H2" s="1" t="s">
        <v>69</v>
      </c>
      <c r="I2" s="1" t="s">
        <v>70</v>
      </c>
      <c r="J2" s="1" t="s">
        <v>71</v>
      </c>
      <c r="K2" s="53" t="s">
        <v>72</v>
      </c>
      <c r="L2" s="1" t="s">
        <v>73</v>
      </c>
      <c r="M2" s="1" t="s">
        <v>75</v>
      </c>
      <c r="N2" s="1"/>
      <c r="O2" s="1"/>
      <c r="P2" s="57" t="s">
        <v>77</v>
      </c>
      <c r="Q2" s="1"/>
      <c r="R2" s="1" t="s">
        <v>62</v>
      </c>
      <c r="S2" s="32">
        <v>66.5</v>
      </c>
      <c r="T2" s="33">
        <v>8.1</v>
      </c>
      <c r="U2" s="34">
        <v>8.2100000000000009</v>
      </c>
      <c r="V2" s="35">
        <v>8.2100000000000009</v>
      </c>
      <c r="W2" s="56">
        <v>64.5</v>
      </c>
      <c r="X2" s="1" t="s">
        <v>3</v>
      </c>
      <c r="Y2" s="47">
        <v>46</v>
      </c>
      <c r="Z2" s="47">
        <v>34</v>
      </c>
      <c r="AA2" s="47">
        <v>66</v>
      </c>
      <c r="AB2" s="33">
        <v>4</v>
      </c>
      <c r="AC2" s="36">
        <v>2</v>
      </c>
      <c r="AD2" s="51">
        <f>IF(Y2="","",Y2*Z2*AA2/1000000)</f>
        <v>0.10299999999999999</v>
      </c>
      <c r="AE2" s="37">
        <f>IF(AC2="","",65/AD2*AC2)</f>
        <v>1262</v>
      </c>
      <c r="AF2" s="1">
        <v>3700</v>
      </c>
      <c r="AG2" s="38">
        <f>IF(ISERROR(AF2/AE2),"",AF2/AE2)</f>
        <v>2.93</v>
      </c>
      <c r="AH2" s="58" t="s">
        <v>76</v>
      </c>
      <c r="AI2" s="39">
        <v>0.32800000000000001</v>
      </c>
      <c r="AJ2" s="38">
        <f>IF(ISERROR(V2*AI2),"",V2*AI2)</f>
        <v>2.69</v>
      </c>
      <c r="AK2" s="38">
        <f t="shared" ref="AK2:AK3" si="0">IF(ISERROR(V2+AG2+AJ2),"",V2+AG2+AJ2)</f>
        <v>13.83</v>
      </c>
      <c r="AL2" s="39">
        <v>0.01</v>
      </c>
      <c r="AM2" s="38">
        <f t="shared" ref="AM2:AM3" si="1">IF(ISERROR(BF2*AL2),"",BF2*AL2)</f>
        <v>0.19</v>
      </c>
      <c r="AN2" s="39">
        <v>8.5000000000000006E-2</v>
      </c>
      <c r="AO2" s="38">
        <f t="shared" ref="AO2:AO3" si="2">IF(ISERROR(BF2*AN2),"",BF2*AN2)</f>
        <v>1.62</v>
      </c>
      <c r="AP2" s="39"/>
      <c r="AQ2" s="38">
        <f t="shared" ref="AQ2:AQ3" si="3">IF(ISERROR(BF2*AP2),"",BF2*AP2)</f>
        <v>0</v>
      </c>
      <c r="AR2" s="39"/>
      <c r="AS2" s="38">
        <f>IF(ISERROR(BF2*AR2),"",BF2*AR2)</f>
        <v>0</v>
      </c>
      <c r="AT2" s="1"/>
      <c r="AU2" s="39"/>
      <c r="AV2" s="38">
        <f t="shared" ref="AV2:AV3" si="4">IF(ISERROR(BF2*AU2),"",BF2*AU2)</f>
        <v>0</v>
      </c>
      <c r="AW2" s="38"/>
      <c r="AX2" s="39"/>
      <c r="AY2" s="38">
        <f>IF(ISERROR(BF2*AX2),"",BF2*AX2)</f>
        <v>0</v>
      </c>
      <c r="AZ2" s="38"/>
      <c r="BA2" s="39"/>
      <c r="BB2" s="38">
        <f>IF(ISERROR(BF2*BA2),"",BF2*BA2)</f>
        <v>0</v>
      </c>
      <c r="BC2" s="38">
        <f t="shared" ref="BC2:BC3" si="5">IF(ISERROR(AM2+AO2+AQ2+AV2),"",AM2+AO2+AQ2+AV2)</f>
        <v>1.81</v>
      </c>
      <c r="BD2" s="38">
        <f t="shared" ref="BD2:BD3" si="6">IF(ISERROR(AK2+BC2),"",AK2+BC2)</f>
        <v>15.64</v>
      </c>
      <c r="BE2" s="40">
        <f t="shared" ref="BE2:BE3" si="7">IF(ISERROR((BF2-BD2)/BF2),"",(BF2-BD2)/BF2)</f>
        <v>0.17680000000000001</v>
      </c>
      <c r="BF2" s="10">
        <v>19</v>
      </c>
      <c r="BG2" s="10">
        <v>49.99</v>
      </c>
      <c r="BH2" s="40">
        <f>IF(ISERROR((BG2-BF2)/BG2),"",(BG2-BF2)/BG2)</f>
        <v>0.61990000000000001</v>
      </c>
      <c r="BI2" s="10">
        <v>21</v>
      </c>
      <c r="BJ2" s="9">
        <v>1100</v>
      </c>
      <c r="BK2" s="38">
        <f>IF(ISERROR(BD2*BJ2),"",BD2*BJ2)</f>
        <v>17204</v>
      </c>
      <c r="BL2" s="38">
        <f>IF(ISERROR(BF2*BJ2),"",BF2*BJ2)</f>
        <v>20900</v>
      </c>
    </row>
    <row r="3" spans="1:64" ht="99.95" customHeight="1">
      <c r="A3" s="31">
        <v>2</v>
      </c>
      <c r="B3" s="1"/>
      <c r="C3" s="1"/>
      <c r="D3" s="1" t="s">
        <v>5</v>
      </c>
      <c r="E3" s="1"/>
      <c r="F3" s="1" t="s">
        <v>4</v>
      </c>
      <c r="G3" s="1" t="s">
        <v>68</v>
      </c>
      <c r="H3" s="1" t="s">
        <v>69</v>
      </c>
      <c r="I3" s="1" t="s">
        <v>70</v>
      </c>
      <c r="J3" s="1" t="s">
        <v>71</v>
      </c>
      <c r="K3" s="53" t="s">
        <v>72</v>
      </c>
      <c r="L3" s="1" t="s">
        <v>74</v>
      </c>
      <c r="M3" s="1" t="s">
        <v>75</v>
      </c>
      <c r="N3" s="1"/>
      <c r="O3" s="1"/>
      <c r="P3" s="57" t="s">
        <v>78</v>
      </c>
      <c r="Q3" s="1"/>
      <c r="R3" s="1" t="s">
        <v>62</v>
      </c>
      <c r="S3" s="32">
        <v>77.5</v>
      </c>
      <c r="T3" s="33">
        <v>8.1</v>
      </c>
      <c r="U3" s="34">
        <v>9.57</v>
      </c>
      <c r="V3" s="35">
        <v>9.57</v>
      </c>
      <c r="W3" s="56">
        <v>75</v>
      </c>
      <c r="X3" s="1" t="s">
        <v>3</v>
      </c>
      <c r="Y3" s="47">
        <v>46</v>
      </c>
      <c r="Z3" s="47">
        <v>34</v>
      </c>
      <c r="AA3" s="47">
        <v>72</v>
      </c>
      <c r="AB3" s="33">
        <v>4</v>
      </c>
      <c r="AC3" s="9">
        <v>2</v>
      </c>
      <c r="AD3" s="51">
        <f t="shared" ref="AD3" si="8">IF(Y3="","",Y3*Z3*AA3/1000000)</f>
        <v>0.113</v>
      </c>
      <c r="AE3" s="37">
        <f t="shared" ref="AE3" si="9">IF(AC3="","",65/AD3*AC3)</f>
        <v>1150</v>
      </c>
      <c r="AF3" s="1">
        <v>3700</v>
      </c>
      <c r="AG3" s="38">
        <f t="shared" ref="AG3" si="10">IF(ISERROR(AF3/AE3),"",AF3/AE3)</f>
        <v>3.22</v>
      </c>
      <c r="AH3" s="58" t="s">
        <v>76</v>
      </c>
      <c r="AI3" s="39">
        <v>0.32800000000000001</v>
      </c>
      <c r="AJ3" s="38">
        <f>IF(ISERROR(V3*AI3),"",V3*AI3)</f>
        <v>3.14</v>
      </c>
      <c r="AK3" s="38">
        <f t="shared" si="0"/>
        <v>15.93</v>
      </c>
      <c r="AL3" s="39">
        <v>0.01</v>
      </c>
      <c r="AM3" s="38">
        <f t="shared" si="1"/>
        <v>0.22</v>
      </c>
      <c r="AN3" s="39">
        <v>8.5000000000000006E-2</v>
      </c>
      <c r="AO3" s="38">
        <f t="shared" si="2"/>
        <v>1.87</v>
      </c>
      <c r="AP3" s="39"/>
      <c r="AQ3" s="38">
        <f t="shared" si="3"/>
        <v>0</v>
      </c>
      <c r="AR3" s="39"/>
      <c r="AS3" s="38">
        <f t="shared" ref="AS3" si="11">IF(ISERROR(BF3*AR3),"",BF3*AR3)</f>
        <v>0</v>
      </c>
      <c r="AT3" s="1"/>
      <c r="AU3" s="39"/>
      <c r="AV3" s="38">
        <f t="shared" si="4"/>
        <v>0</v>
      </c>
      <c r="AW3" s="38"/>
      <c r="AX3" s="39"/>
      <c r="AY3" s="38">
        <f t="shared" ref="AY3" si="12">IF(ISERROR(BF3*AX3),"",BF3*AX3)</f>
        <v>0</v>
      </c>
      <c r="AZ3" s="38"/>
      <c r="BA3" s="39"/>
      <c r="BB3" s="38">
        <f t="shared" ref="BB3" si="13">IF(ISERROR(BF3*BA3),"",BF3*BA3)</f>
        <v>0</v>
      </c>
      <c r="BC3" s="38">
        <f t="shared" si="5"/>
        <v>2.09</v>
      </c>
      <c r="BD3" s="38">
        <f t="shared" si="6"/>
        <v>18.02</v>
      </c>
      <c r="BE3" s="40">
        <f t="shared" si="7"/>
        <v>0.18090000000000001</v>
      </c>
      <c r="BF3" s="10">
        <v>22</v>
      </c>
      <c r="BG3" s="10">
        <v>54.99</v>
      </c>
      <c r="BH3" s="40">
        <f t="shared" ref="BH3" si="14">IF(ISERROR((BG3-BF3)/BG3),"",(BG3-BF3)/BG3)</f>
        <v>0.59989999999999999</v>
      </c>
      <c r="BI3" s="10">
        <v>24.2</v>
      </c>
      <c r="BJ3" s="9">
        <v>920</v>
      </c>
      <c r="BK3" s="38">
        <f t="shared" ref="BK3" si="15">IF(ISERROR(BD3*BJ3),"",BD3*BJ3)</f>
        <v>16578.400000000001</v>
      </c>
      <c r="BL3" s="38">
        <f t="shared" ref="BL3" si="16">IF(ISERROR(BF3*BJ3),"",BF3*BJ3)</f>
        <v>20240</v>
      </c>
    </row>
  </sheetData>
  <sheetProtection insertRows="0" deleteRows="0" sort="0"/>
  <protectedRanges>
    <protectedRange sqref="BJ2:BJ3 AR1:AS1 AW1 AZ1 BG2:BH3 L2:N243 P4:BB243 A2:J243 Q2:BE3" name="Range1"/>
    <protectedRange sqref="K2:K248" name="Range1_1"/>
    <protectedRange sqref="BI2:BI243" name="Range1_2"/>
    <protectedRange sqref="O2:O243" name="Range1_2_1"/>
  </protectedRanges>
  <phoneticPr fontId="9" type="noConversion"/>
  <dataValidations count="1">
    <dataValidation type="list" allowBlank="1" showInputMessage="1" showErrorMessage="1" sqref="D2:F3 R2:R3 X2:X3" xr:uid="{E8421AC4-1A6B-4E07-834C-8AF6D0E92497}">
      <formula1>#REF!</formula1>
    </dataValidation>
  </dataValidation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2025-11-13T02:16:08Z</dcterms:modified>
</cp:coreProperties>
</file>