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86CB126-4659-4E33-BD2A-7429B32DA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2" i="8" l="1"/>
  <c r="BC2" i="8"/>
  <c r="BC3" i="8"/>
  <c r="AK3" i="8"/>
  <c r="BD2" i="8" l="1"/>
  <c r="BK2" i="8" s="1"/>
  <c r="BD3" i="8"/>
  <c r="BK3" i="8" s="1"/>
  <c r="BE2" i="8" l="1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<sst xmlns="http://schemas.openxmlformats.org/spreadsheetml/2006/main" count="90" uniqueCount="79">
  <si>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Brand</t>
  </si>
  <si>
    <t>Package Type</t>
  </si>
  <si>
    <t>Licensor</t>
  </si>
  <si>
    <t>Rolled</t>
  </si>
  <si>
    <t>COMFORTER (SET)</t>
  </si>
  <si>
    <t>INK+IVY Kids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</si>
  <si>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</si>
  <si>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</si>
  <si>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</si>
  <si>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</si>
  <si>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</si>
  <si>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</si>
  <si>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</si>
  <si>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</si>
  <si>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</si>
  <si>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</si>
  <si>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</si>
  <si>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</si>
  <si>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</si>
  <si>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</si>
  <si>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</si>
  <si>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</si>
  <si>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</si>
  <si>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</si>
  <si>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</si>
  <si>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</si>
  <si>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</si>
  <si>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</si>
  <si>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</si>
  <si>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</si>
  <si>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</si>
  <si>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</si>
  <si>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</si>
  <si>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</si>
  <si>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</si>
  <si>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</si>
  <si>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</si>
  <si>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</si>
  <si>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</si>
  <si>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</si>
  <si>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</si>
  <si>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</si>
  <si>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</si>
  <si>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</si>
  <si>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</si>
  <si>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</si>
  <si>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</si>
  <si>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</si>
  <si>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</si>
  <si>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</si>
  <si>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</si>
  <si>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</si>
  <si>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</si>
  <si>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</si>
  <si>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</si>
  <si>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</si>
  <si>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</si>
  <si>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</si>
  <si>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</si>
  <si>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</si>
  <si>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</si>
  <si>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</si>
  <si>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</si>
  <si>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</si>
  <si>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</si>
  <si>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</si>
  <si>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</si>
  <si>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</si>
  <si>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Thea</t>
  </si>
  <si>
    <t>Jacquard Plush Comforte Set</t>
  </si>
  <si>
    <t>Plush comforter set</t>
  </si>
  <si>
    <t>Comforter: 220gsm Solid Jacquard Sherpa to 85gsm Solid Microfiber, 200gsm Poly Fiber Filling, Jump Tack Stitched with Knife Edge
Sham: Overlap Open on Back with Knife Edge
Package: Cylinder PVB Bag + Insert, Case Pack 2</t>
  </si>
  <si>
    <t>100% Polyester 220gsm Plush, 85gsm Microfiber, 200gsm Polyfiber Filling</t>
  </si>
  <si>
    <t>Comforter: 66x88" - 1pc
Sham: 20x26" - 1pc</t>
  </si>
  <si>
    <t>Comforter: 76x88" - 1pc
Sham: 20x26" - 2pcs</t>
  </si>
  <si>
    <t>Blue</t>
  </si>
  <si>
    <t>JP10-1073C</t>
  </si>
  <si>
    <t>JP10-1074C</t>
    <phoneticPr fontId="9" type="noConversion"/>
  </si>
  <si>
    <t>9404.40.9022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</si>
</sst>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0" fontId="3" fillId="0" borderId="1" xfId="0" applyFont="1" applyBorder="1"/>
    <xf numFmtId="0" fontId="2" fillId="0" borderId="0" xfId="0" applyFont="1"/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1" xfId="7" xr:uid="{78D0CB4F-2628-4260-9DC7-4924530DCC89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topLeftCell="S1" workbookViewId="0">
      <selection activeCell="AO3" sqref="AO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4" width="6.140625" style="3" customWidth="1"/>
    <col min="15" max="15" width="8.5703125" style="3" customWidth="1"/>
    <col min="16" max="16" width="11.14062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29.14062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140625" style="3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99.9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1" t="s">
        <v>75</v>
      </c>
      <c r="N2" s="1"/>
      <c r="O2" s="1"/>
      <c r="P2" s="57" t="s">
        <v>76</v>
      </c>
      <c r="Q2" s="1"/>
      <c r="R2" s="1" t="s">
        <v>62</v>
      </c>
      <c r="S2" s="32">
        <v>66.5</v>
      </c>
      <c r="T2" s="33">
        <v>8.1</v>
      </c>
      <c r="U2" s="34">
        <v>8.2100000000000009</v>
      </c>
      <c r="V2" s="35">
        <v>8.2100000000000009</v>
      </c>
      <c r="W2" s="56">
        <v>64.5</v>
      </c>
      <c r="X2" s="1" t="s">
        <v>3</v>
      </c>
      <c r="Y2" s="47">
        <v>46</v>
      </c>
      <c r="Z2" s="47">
        <v>34</v>
      </c>
      <c r="AA2" s="47">
        <v>66</v>
      </c>
      <c r="AB2" s="33">
        <v>4</v>
      </c>
      <c r="AC2" s="36">
        <v>2</v>
      </c>
      <c r="AD2" s="51">
        <f>IF(Y2="","",Y2*Z2*AA2/1000000)</f>
        <v>0.10299999999999999</v>
      </c>
      <c r="AE2" s="37">
        <f>IF(AC2="","",65/AD2*AC2)</f>
        <v>1262</v>
      </c>
      <c r="AF2" s="1">
        <v>3700</v>
      </c>
      <c r="AG2" s="38">
        <f>IF(ISERROR(AF2/AE2),"",AF2/AE2)</f>
        <v>2.93</v>
      </c>
      <c r="AH2" s="58" t="s">
        <v>78</v>
      </c>
      <c r="AI2" s="39">
        <v>0.32800000000000001</v>
      </c>
      <c r="AJ2" s="38">
        <f>IF(ISERROR(V2*AI2),"",V2*AI2)</f>
        <v>2.69</v>
      </c>
      <c r="AK2" s="38">
        <f t="shared" ref="AK2:AK3" si="0">IF(ISERROR(V2+AG2+AJ2),"",V2+AG2+AJ2)</f>
        <v>13.83</v>
      </c>
      <c r="AL2" s="39">
        <v>0.01</v>
      </c>
      <c r="AM2" s="38">
        <f t="shared" ref="AM2:AM3" si="1">IF(ISERROR(BF2*AL2),"",BF2*AL2)</f>
        <v>0.19</v>
      </c>
      <c r="AN2" s="39">
        <v>8.5000000000000006E-2</v>
      </c>
      <c r="AO2" s="38">
        <f t="shared" ref="AO2:AO3" si="2">IF(ISERROR(BF2*AN2),"",BF2*AN2)</f>
        <v>1.62</v>
      </c>
      <c r="AP2" s="39"/>
      <c r="AQ2" s="38">
        <f t="shared" ref="AQ2:AQ3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3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3" si="5">IF(ISERROR(AM2+AO2+AQ2+AV2),"",AM2+AO2+AQ2+AV2)</f>
        <v>1.81</v>
      </c>
      <c r="BD2" s="38">
        <f t="shared" ref="BD2:BD3" si="6">IF(ISERROR(AK2+BC2),"",AK2+BC2)</f>
        <v>15.64</v>
      </c>
      <c r="BE2" s="40">
        <f t="shared" ref="BE2:BE3" si="7">IF(ISERROR((BF2-BD2)/BF2),"",(BF2-BD2)/BF2)</f>
        <v>0.17680000000000001</v>
      </c>
      <c r="BF2" s="10">
        <v>19</v>
      </c>
      <c r="BG2" s="10">
        <v>49.99</v>
      </c>
      <c r="BH2" s="40">
        <f>IF(ISERROR((BG2-BF2)/BG2),"",(BG2-BF2)/BG2)</f>
        <v>0.61990000000000001</v>
      </c>
      <c r="BI2" s="10">
        <v>21</v>
      </c>
      <c r="BJ2" s="9">
        <v>1100</v>
      </c>
      <c r="BK2" s="38">
        <f>IF(ISERROR(BD2*BJ2),"",BD2*BJ2)</f>
        <v>17204</v>
      </c>
      <c r="BL2" s="38">
        <f>IF(ISERROR(BF2*BJ2),"",BF2*BJ2)</f>
        <v>20900</v>
      </c>
    </row>
    <row r="3" spans="1:64" ht="99.9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3" t="s">
        <v>72</v>
      </c>
      <c r="L3" s="1" t="s">
        <v>74</v>
      </c>
      <c r="M3" s="1" t="s">
        <v>75</v>
      </c>
      <c r="N3" s="1"/>
      <c r="O3" s="1"/>
      <c r="P3" s="57" t="s">
        <v>77</v>
      </c>
      <c r="Q3" s="1"/>
      <c r="R3" s="1" t="s">
        <v>62</v>
      </c>
      <c r="S3" s="32">
        <v>77.5</v>
      </c>
      <c r="T3" s="33">
        <v>8.1</v>
      </c>
      <c r="U3" s="34">
        <v>9.57</v>
      </c>
      <c r="V3" s="35">
        <v>9.57</v>
      </c>
      <c r="W3" s="56">
        <v>75</v>
      </c>
      <c r="X3" s="1" t="s">
        <v>3</v>
      </c>
      <c r="Y3" s="47">
        <v>46</v>
      </c>
      <c r="Z3" s="47">
        <v>34</v>
      </c>
      <c r="AA3" s="47">
        <v>72</v>
      </c>
      <c r="AB3" s="33">
        <v>4</v>
      </c>
      <c r="AC3" s="9">
        <v>2</v>
      </c>
      <c r="AD3" s="51">
        <f t="shared" ref="AD3" si="8">IF(Y3="","",Y3*Z3*AA3/1000000)</f>
        <v>0.113</v>
      </c>
      <c r="AE3" s="37">
        <f t="shared" ref="AE3" si="9">IF(AC3="","",65/AD3*AC3)</f>
        <v>1150</v>
      </c>
      <c r="AF3" s="1">
        <v>3700</v>
      </c>
      <c r="AG3" s="38">
        <f t="shared" ref="AG3" si="10">IF(ISERROR(AF3/AE3),"",AF3/AE3)</f>
        <v>3.22</v>
      </c>
      <c r="AH3" s="58" t="s">
        <v>78</v>
      </c>
      <c r="AI3" s="39">
        <v>0.32800000000000001</v>
      </c>
      <c r="AJ3" s="38">
        <f>IF(ISERROR(V3*AI3),"",V3*AI3)</f>
        <v>3.14</v>
      </c>
      <c r="AK3" s="38">
        <f t="shared" si="0"/>
        <v>15.93</v>
      </c>
      <c r="AL3" s="39">
        <v>0.01</v>
      </c>
      <c r="AM3" s="38">
        <f t="shared" si="1"/>
        <v>0.22</v>
      </c>
      <c r="AN3" s="39">
        <v>8.5000000000000006E-2</v>
      </c>
      <c r="AO3" s="38">
        <f t="shared" si="2"/>
        <v>1.87</v>
      </c>
      <c r="AP3" s="39"/>
      <c r="AQ3" s="38">
        <f t="shared" si="3"/>
        <v>0</v>
      </c>
      <c r="AR3" s="39"/>
      <c r="AS3" s="38">
        <f t="shared" ref="AS3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" si="12">IF(ISERROR(BF3*AX3),"",BF3*AX3)</f>
        <v>0</v>
      </c>
      <c r="AZ3" s="38"/>
      <c r="BA3" s="39"/>
      <c r="BB3" s="38">
        <f t="shared" ref="BB3" si="13">IF(ISERROR(BF3*BA3),"",BF3*BA3)</f>
        <v>0</v>
      </c>
      <c r="BC3" s="38">
        <f t="shared" si="5"/>
        <v>2.09</v>
      </c>
      <c r="BD3" s="38">
        <f t="shared" si="6"/>
        <v>18.02</v>
      </c>
      <c r="BE3" s="40">
        <f t="shared" si="7"/>
        <v>0.18090000000000001</v>
      </c>
      <c r="BF3" s="10">
        <v>22</v>
      </c>
      <c r="BG3" s="10">
        <v>54.99</v>
      </c>
      <c r="BH3" s="40">
        <f t="shared" ref="BH3" si="14">IF(ISERROR((BG3-BF3)/BG3),"",(BG3-BF3)/BG3)</f>
        <v>0.59989999999999999</v>
      </c>
      <c r="BI3" s="10">
        <v>24.2</v>
      </c>
      <c r="BJ3" s="9">
        <v>920</v>
      </c>
      <c r="BK3" s="38">
        <f t="shared" ref="BK3" si="15">IF(ISERROR(BD3*BJ3),"",BD3*BJ3)</f>
        <v>16578.400000000001</v>
      </c>
      <c r="BL3" s="38">
        <f t="shared" ref="BL3" si="16">IF(ISERROR(BF3*BJ3),"",BF3*BJ3)</f>
        <v>20240</v>
      </c>
    </row>
  </sheetData>
  <sheetProtection insertRows="0" deleteRows="0" sort="0"/>
  <protectedRanges>
    <protectedRange sqref="BJ2:BJ3 AR1:AS1 AW1 AZ1 BG2:BH3 L2:N243 P4:BB243 A2:J243 Q2:BE3" name="Range1"/>
    <protectedRange sqref="K2:K248" name="Range1_1"/>
    <protectedRange sqref="BI2:BI243" name="Range1_2"/>
    <protectedRange sqref="O2:O243" name="Range1_2_1"/>
  </protectedRanges>
  <phoneticPr fontId="9" type="noConversion"/>
  <dataValidations count="1">
    <dataValidation type="list" allowBlank="1" showInputMessage="1" showErrorMessage="1" sqref="D2:F3 R2:R3 X2:X3" xr:uid="{E8421AC4-1A6B-4E07-834C-8AF6D0E92497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2025-11-13T02:25:04Z</dcterms:modified>
</cp:coreProperties>
</file>