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3" i="1" l="1"/>
  <c r="AX3" i="1"/>
  <c r="AT3" i="1"/>
  <c r="AQ3" i="1"/>
  <c r="AO3" i="1"/>
  <c r="AM3" i="1"/>
  <c r="AJ3" i="1"/>
  <c r="AD3" i="1"/>
  <c r="AE3" i="1" s="1"/>
  <c r="AG3" i="1" s="1"/>
  <c r="S3" i="1"/>
  <c r="U3" i="1" s="1"/>
  <c r="BE2" i="1"/>
  <c r="AX2" i="1"/>
  <c r="AT2" i="1"/>
  <c r="AQ2" i="1"/>
  <c r="AO2" i="1"/>
  <c r="AM2" i="1"/>
  <c r="AJ2" i="1"/>
  <c r="AD2" i="1"/>
  <c r="AE2" i="1" s="1"/>
  <c r="AG2" i="1" s="1"/>
  <c r="S2" i="1"/>
  <c r="AK3" i="1" l="1"/>
  <c r="AU2" i="1"/>
  <c r="W3" i="1"/>
  <c r="AK2" i="1"/>
  <c r="AV2" i="1" s="1"/>
  <c r="W2" i="1"/>
  <c r="U2" i="1"/>
  <c r="AU3" i="1"/>
  <c r="AV3" i="1" s="1"/>
  <c r="BD3" i="1" l="1"/>
  <c r="AW3" i="1"/>
  <c r="BD2" i="1"/>
  <c r="AW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B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<sst xmlns="http://schemas.openxmlformats.org/spreadsheetml/2006/main" count="81" uniqueCount="75">
  <si>
    <t>Vendor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</si>
  <si>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</si>
  <si>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</si>
  <si>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</si>
  <si>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</si>
  <si>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</si>
  <si>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</si>
  <si>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</si>
  <si>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</si>
  <si>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</si>
  <si>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</si>
  <si>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</si>
  <si>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</si>
  <si>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</si>
  <si>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</si>
  <si>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</si>
  <si>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</si>
  <si>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</si>
  <si>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</si>
  <si>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</si>
  <si>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</si>
  <si>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</si>
  <si>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</si>
  <si>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</si>
  <si>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</si>
  <si>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</si>
  <si>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</si>
  <si>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</si>
  <si>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</si>
  <si>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</si>
  <si>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</si>
  <si>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</si>
  <si>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</si>
  <si>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</si>
  <si>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</si>
  <si>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</si>
  <si>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</si>
  <si>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</si>
  <si>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</si>
  <si>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</si>
  <si>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</si>
  <si>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</si>
  <si>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</si>
  <si>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</si>
  <si>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</si>
  <si>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</si>
  <si>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</si>
  <si>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</si>
  <si>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</si>
  <si>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</si>
  <si>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</si>
  <si>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</si>
  <si>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</si>
  <si>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</si>
  <si>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</si>
  <si>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</si>
  <si>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</si>
  <si>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QUILT</t>
  </si>
  <si>
    <t>Hanging 3pc Quilt Set</t>
  </si>
  <si>
    <t>Twin:                                                66x86"/20x26+1/2"(1)</t>
  </si>
  <si>
    <t>Set</t>
  </si>
  <si>
    <t>Normal</t>
  </si>
  <si>
    <t>9404.40.9022</t>
  </si>
  <si>
    <t>Talia</t>
    <phoneticPr fontId="1" type="noConversion"/>
  </si>
  <si>
    <t>Blue</t>
    <phoneticPr fontId="1" type="noConversion"/>
  </si>
  <si>
    <t>85gsm microfiber print front and reverse. Stitch quilted. 180gsm Slick Poly Fill. Folded packaging.</t>
  </si>
  <si>
    <t>Ashley Scallop</t>
    <phoneticPr fontId="1" type="noConversion"/>
  </si>
  <si>
    <t>100% Polyester Hanging Print Quilt Set</t>
    <phoneticPr fontId="1" type="noConversion"/>
  </si>
  <si>
    <t>100% Polyester</t>
    <phoneticPr fontId="1" type="noConversion"/>
  </si>
  <si>
    <t>Twin:                                                66x86"/20x26+1.5"(1)</t>
    <phoneticPr fontId="1" type="noConversion"/>
  </si>
  <si>
    <t>LT BLUE</t>
    <phoneticPr fontId="1" type="noConversion"/>
  </si>
  <si>
    <t>RS14-8686</t>
    <phoneticPr fontId="1" type="noConversion"/>
  </si>
  <si>
    <t xml:space="preserve">	85gsm microfiber print front and solid reverse. Stitch quilted. 180gsm Slick Poly Fill.</t>
    <phoneticPr fontId="1" type="noConversion"/>
  </si>
  <si>
    <t>100% Polyester</t>
    <phoneticPr fontId="1" type="noConversion"/>
  </si>
  <si>
    <t>RS14-8687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</si>
</sst>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13">
    <font>
      <sz val="11"/>
      <name val="Calibri"/>
    </font>
    <font>
      <sz val="9"/>
      <name val="宋体"/>
      <family val="3"/>
      <charset val="134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color rgb="FF000000"/>
      <name val="Aptos"/>
      <family val="2"/>
    </font>
    <font>
      <b/>
      <sz val="10.5"/>
      <color rgb="FFFF0000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2" fillId="0" borderId="0"/>
    <xf numFmtId="0" fontId="7" fillId="0" borderId="0"/>
    <xf numFmtId="18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7" fillId="0" borderId="0"/>
    <xf numFmtId="180" fontId="7" fillId="0" borderId="0" applyFont="0" applyFill="0" applyBorder="0" applyAlignment="0" applyProtection="0"/>
    <xf numFmtId="0" fontId="2" fillId="0" borderId="0"/>
  </cellStyleXfs>
  <cellXfs count="6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7" fontId="3" fillId="0" borderId="0" xfId="0" applyNumberFormat="1" applyFont="1" applyAlignment="1">
      <alignment horizontal="center"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5" fillId="4" borderId="0" xfId="0" applyFont="1" applyFill="1" applyAlignment="1">
      <alignment wrapText="1"/>
    </xf>
    <xf numFmtId="0" fontId="5" fillId="0" borderId="2" xfId="0" applyFont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wrapText="1"/>
    </xf>
    <xf numFmtId="0" fontId="6" fillId="6" borderId="2" xfId="0" applyFont="1" applyFill="1" applyBorder="1" applyAlignment="1">
      <alignment horizontal="center" wrapText="1"/>
    </xf>
    <xf numFmtId="0" fontId="5" fillId="6" borderId="2" xfId="0" applyFont="1" applyFill="1" applyBorder="1" applyAlignment="1">
      <alignment horizontal="center" wrapText="1"/>
    </xf>
    <xf numFmtId="0" fontId="5" fillId="6" borderId="2" xfId="1" applyFont="1" applyFill="1" applyBorder="1" applyAlignment="1">
      <alignment horizontal="center" wrapText="1"/>
    </xf>
    <xf numFmtId="176" fontId="5" fillId="2" borderId="2" xfId="0" applyNumberFormat="1" applyFont="1" applyFill="1" applyBorder="1" applyAlignment="1">
      <alignment horizontal="center" wrapText="1"/>
    </xf>
    <xf numFmtId="2" fontId="5" fillId="2" borderId="2" xfId="0" applyNumberFormat="1" applyFont="1" applyFill="1" applyBorder="1" applyAlignment="1">
      <alignment horizontal="center" wrapText="1"/>
    </xf>
    <xf numFmtId="177" fontId="8" fillId="2" borderId="2" xfId="2" applyNumberFormat="1" applyFont="1" applyFill="1" applyBorder="1" applyAlignment="1">
      <alignment wrapText="1"/>
    </xf>
    <xf numFmtId="177" fontId="5" fillId="7" borderId="1" xfId="0" applyNumberFormat="1" applyFont="1" applyFill="1" applyBorder="1" applyAlignment="1">
      <alignment horizontal="center" wrapText="1"/>
    </xf>
    <xf numFmtId="177" fontId="4" fillId="2" borderId="2" xfId="0" applyNumberFormat="1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178" fontId="5" fillId="0" borderId="2" xfId="0" applyNumberFormat="1" applyFont="1" applyBorder="1" applyAlignment="1">
      <alignment horizontal="center" wrapText="1"/>
    </xf>
    <xf numFmtId="2" fontId="5" fillId="0" borderId="2" xfId="0" applyNumberFormat="1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 wrapText="1"/>
    </xf>
    <xf numFmtId="179" fontId="8" fillId="0" borderId="2" xfId="2" applyNumberFormat="1" applyFont="1" applyBorder="1" applyAlignment="1">
      <alignment wrapText="1"/>
    </xf>
    <xf numFmtId="1" fontId="8" fillId="0" borderId="2" xfId="2" applyNumberFormat="1" applyFont="1" applyBorder="1" applyAlignment="1">
      <alignment wrapText="1"/>
    </xf>
    <xf numFmtId="177" fontId="8" fillId="0" borderId="2" xfId="2" applyNumberFormat="1" applyFont="1" applyBorder="1" applyAlignment="1">
      <alignment wrapText="1"/>
    </xf>
    <xf numFmtId="10" fontId="5" fillId="0" borderId="2" xfId="0" applyNumberFormat="1" applyFont="1" applyBorder="1" applyAlignment="1">
      <alignment horizontal="center" wrapText="1"/>
    </xf>
    <xf numFmtId="177" fontId="8" fillId="6" borderId="2" xfId="2" applyNumberFormat="1" applyFont="1" applyFill="1" applyBorder="1" applyAlignment="1">
      <alignment wrapText="1"/>
    </xf>
    <xf numFmtId="177" fontId="8" fillId="3" borderId="2" xfId="2" applyNumberFormat="1" applyFont="1" applyFill="1" applyBorder="1" applyAlignment="1">
      <alignment wrapText="1"/>
    </xf>
    <xf numFmtId="10" fontId="9" fillId="3" borderId="2" xfId="2" applyNumberFormat="1" applyFont="1" applyFill="1" applyBorder="1" applyAlignment="1">
      <alignment wrapText="1"/>
    </xf>
    <xf numFmtId="177" fontId="10" fillId="6" borderId="2" xfId="2" applyNumberFormat="1" applyFont="1" applyFill="1" applyBorder="1" applyAlignment="1">
      <alignment wrapText="1"/>
    </xf>
    <xf numFmtId="177" fontId="5" fillId="3" borderId="2" xfId="0" applyNumberFormat="1" applyFont="1" applyFill="1" applyBorder="1" applyAlignment="1">
      <alignment horizontal="center" wrapText="1"/>
    </xf>
    <xf numFmtId="177" fontId="5" fillId="0" borderId="2" xfId="0" applyNumberFormat="1" applyFont="1" applyBorder="1" applyAlignment="1">
      <alignment horizontal="center" wrapText="1"/>
    </xf>
    <xf numFmtId="177" fontId="0" fillId="8" borderId="2" xfId="0" applyNumberFormat="1" applyFill="1" applyBorder="1" applyAlignment="1">
      <alignment wrapText="1"/>
    </xf>
    <xf numFmtId="0" fontId="2" fillId="9" borderId="3" xfId="0" applyFont="1" applyFill="1" applyBorder="1" applyAlignment="1">
      <alignment wrapText="1"/>
    </xf>
    <xf numFmtId="0" fontId="2" fillId="9" borderId="2" xfId="0" applyFont="1" applyFill="1" applyBorder="1" applyAlignment="1">
      <alignment vertical="center" wrapText="1"/>
    </xf>
    <xf numFmtId="0" fontId="0" fillId="9" borderId="2" xfId="0" applyFill="1" applyBorder="1" applyAlignment="1">
      <alignment vertical="center" wrapText="1"/>
    </xf>
    <xf numFmtId="0" fontId="2" fillId="9" borderId="3" xfId="0" applyFont="1" applyFill="1" applyBorder="1" applyAlignment="1">
      <alignment vertical="center" wrapText="1"/>
    </xf>
    <xf numFmtId="0" fontId="2" fillId="9" borderId="2" xfId="1" applyFill="1" applyBorder="1" applyAlignment="1">
      <alignment wrapText="1"/>
    </xf>
    <xf numFmtId="0" fontId="2" fillId="9" borderId="2" xfId="0" applyFont="1" applyFill="1" applyBorder="1" applyAlignment="1">
      <alignment wrapText="1"/>
    </xf>
    <xf numFmtId="2" fontId="0" fillId="9" borderId="3" xfId="0" applyNumberFormat="1" applyFill="1" applyBorder="1" applyAlignment="1">
      <alignment wrapText="1"/>
    </xf>
    <xf numFmtId="2" fontId="0" fillId="9" borderId="2" xfId="0" applyNumberFormat="1" applyFill="1" applyBorder="1" applyAlignment="1">
      <alignment wrapText="1"/>
    </xf>
    <xf numFmtId="1" fontId="0" fillId="9" borderId="2" xfId="0" applyNumberFormat="1" applyFill="1" applyBorder="1" applyAlignment="1">
      <alignment wrapText="1"/>
    </xf>
    <xf numFmtId="0" fontId="0" fillId="9" borderId="2" xfId="0" applyFill="1" applyBorder="1" applyAlignment="1">
      <alignment wrapText="1"/>
    </xf>
    <xf numFmtId="10" fontId="0" fillId="9" borderId="2" xfId="0" applyNumberFormat="1" applyFill="1" applyBorder="1" applyAlignment="1">
      <alignment wrapText="1"/>
    </xf>
    <xf numFmtId="10" fontId="0" fillId="9" borderId="0" xfId="0" applyNumberFormat="1" applyFill="1" applyAlignment="1">
      <alignment wrapText="1"/>
    </xf>
    <xf numFmtId="177" fontId="0" fillId="9" borderId="2" xfId="0" applyNumberFormat="1" applyFill="1" applyBorder="1" applyAlignment="1">
      <alignment wrapText="1"/>
    </xf>
    <xf numFmtId="0" fontId="12" fillId="9" borderId="2" xfId="0" applyFont="1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wrapText="1"/>
    </xf>
    <xf numFmtId="177" fontId="0" fillId="9" borderId="2" xfId="3" applyNumberFormat="1" applyFont="1" applyFill="1" applyBorder="1" applyAlignment="1">
      <alignment wrapText="1"/>
    </xf>
    <xf numFmtId="177" fontId="0" fillId="9" borderId="1" xfId="0" applyNumberFormat="1" applyFill="1" applyBorder="1" applyAlignment="1">
      <alignment wrapText="1"/>
    </xf>
    <xf numFmtId="179" fontId="0" fillId="9" borderId="2" xfId="0" applyNumberFormat="1" applyFill="1" applyBorder="1" applyAlignment="1">
      <alignment wrapText="1"/>
    </xf>
    <xf numFmtId="10" fontId="4" fillId="9" borderId="2" xfId="4" applyNumberFormat="1" applyFont="1" applyFill="1" applyBorder="1" applyAlignment="1">
      <alignment wrapText="1"/>
    </xf>
    <xf numFmtId="10" fontId="0" fillId="9" borderId="2" xfId="4" applyNumberFormat="1" applyFont="1" applyFill="1" applyBorder="1" applyAlignment="1">
      <alignment wrapText="1"/>
    </xf>
    <xf numFmtId="176" fontId="0" fillId="9" borderId="2" xfId="0" applyNumberFormat="1" applyFill="1" applyBorder="1" applyAlignment="1">
      <alignment wrapText="1"/>
    </xf>
    <xf numFmtId="0" fontId="0" fillId="9" borderId="2" xfId="0" applyFill="1" applyBorder="1" applyAlignment="1">
      <alignment horizontal="center" vertical="center"/>
    </xf>
    <xf numFmtId="4" fontId="3" fillId="9" borderId="2" xfId="0" applyNumberFormat="1" applyFont="1" applyFill="1" applyBorder="1" applyAlignment="1">
      <alignment horizontal="center" wrapText="1"/>
    </xf>
    <xf numFmtId="0" fontId="11" fillId="9" borderId="2" xfId="0" applyFont="1" applyFill="1" applyBorder="1" applyAlignment="1">
      <alignment horizontal="center" vertical="center" wrapText="1"/>
    </xf>
    <xf numFmtId="10" fontId="4" fillId="0" borderId="0" xfId="0" applyNumberFormat="1" applyFont="1" applyAlignment="1">
      <alignment wrapText="1"/>
    </xf>
  </cellXfs>
  <cellStyles count="9">
    <cellStyle name="Currency 2" xfId="3"/>
    <cellStyle name="Currency_West End Quote Sheet for Fred Meyer20090804-Hellen" xfId="7"/>
    <cellStyle name="Normal 2" xfId="1"/>
    <cellStyle name="Normal 2 18 2" xfId="2"/>
    <cellStyle name="Percent 2" xfId="4"/>
    <cellStyle name="常规" xfId="0" builtinId="0"/>
    <cellStyle name="常规 12 2" xfId="8"/>
    <cellStyle name="常规 3" xfId="5"/>
    <cellStyle name="样式 1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254000</xdr:colOff>
      <xdr:row>2</xdr:row>
      <xdr:rowOff>63588</xdr:rowOff>
    </xdr:from>
    <xdr:to>
      <xdr:col>2</xdr:col>
      <xdr:colOff>1206499</xdr:colOff>
      <xdr:row>2</xdr:row>
      <xdr:rowOff>1159360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xmlns="" id="{093EAAA2-DF6C-4CF4-9173-05F60DCDB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6550" y="11445963"/>
          <a:ext cx="952499" cy="1095772"/>
        </a:xfrm>
        <a:prstGeom prst="rect">
          <a:avLst/>
        </a:prstGeom>
      </xdr:spPr>
    </xdr:pic>
    <xdr:clientData/>
  </xdr:twoCellAnchor>
  <xdr:twoCellAnchor editAs="oneCell">
    <xdr:from>
      <xdr:col>2</xdr:col>
      <xdr:colOff>211666</xdr:colOff>
      <xdr:row>1</xdr:row>
      <xdr:rowOff>31750</xdr:rowOff>
    </xdr:from>
    <xdr:to>
      <xdr:col>2</xdr:col>
      <xdr:colOff>1217082</xdr:colOff>
      <xdr:row>1</xdr:row>
      <xdr:rowOff>1213534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xmlns="" id="{FF7F9E6C-BB2E-41CC-9AD9-03BD9D59D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64216" y="10175875"/>
          <a:ext cx="1005416" cy="11817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Feb%20POE%20Quilt%20commit_20%25%20tariff%2011.25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printed quilt-9.26"/>
      <sheetName val="emb quilt-9.26"/>
      <sheetName val="ValueSelect"/>
      <sheetName val="Data"/>
    </sheetNames>
    <sheetDataSet>
      <sheetData sheetId="0"/>
      <sheetData sheetId="1"/>
      <sheetData sheetId="2">
        <row r="16">
          <cell r="G16">
            <v>46.3</v>
          </cell>
        </row>
        <row r="51">
          <cell r="F51">
            <v>47.5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5"/>
  <sheetViews>
    <sheetView tabSelected="1" zoomScale="90" zoomScaleNormal="90" workbookViewId="0">
      <pane xSplit="14" topLeftCell="AT1" activePane="topRight" state="frozen"/>
      <selection pane="topRight" activeCell="BA4" sqref="BA4"/>
    </sheetView>
  </sheetViews>
  <sheetFormatPr defaultColWidth="9.140625" defaultRowHeight="15"/>
  <cols>
    <col min="1" max="1" width="11.140625" style="1" customWidth="1"/>
    <col min="2" max="2" width="9.140625" style="2" customWidth="1"/>
    <col min="3" max="3" width="23.140625" style="1" customWidth="1"/>
    <col min="4" max="4" width="15.5703125" style="1" customWidth="1"/>
    <col min="5" max="5" width="10.5703125" style="1" hidden="1" customWidth="1"/>
    <col min="6" max="6" width="7.85546875" style="1" hidden="1" customWidth="1"/>
    <col min="7" max="7" width="11.28515625" style="1" customWidth="1"/>
    <col min="8" max="8" width="13" style="1" customWidth="1"/>
    <col min="9" max="9" width="15.5703125" style="1" customWidth="1"/>
    <col min="10" max="10" width="14.42578125" style="1" customWidth="1"/>
    <col min="11" max="11" width="20.85546875" style="1" customWidth="1"/>
    <col min="12" max="12" width="16.7109375" style="3" customWidth="1"/>
    <col min="13" max="13" width="16.7109375" style="1" customWidth="1"/>
    <col min="14" max="15" width="13" style="1" customWidth="1"/>
    <col min="16" max="17" width="15.42578125" style="1" customWidth="1"/>
    <col min="18" max="18" width="9.28515625" style="1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10.28515625" style="7" customWidth="1"/>
    <col min="24" max="24" width="9.42578125" style="1" customWidth="1"/>
    <col min="25" max="25" width="8.140625" style="8" customWidth="1"/>
    <col min="26" max="26" width="8.7109375" style="8" customWidth="1"/>
    <col min="27" max="27" width="7.140625" style="8" customWidth="1"/>
    <col min="28" max="28" width="9" style="5" customWidth="1"/>
    <col min="29" max="29" width="6.28515625" style="9" customWidth="1"/>
    <col min="30" max="30" width="10" style="10" customWidth="1"/>
    <col min="31" max="31" width="9.85546875" style="9" customWidth="1"/>
    <col min="32" max="32" width="7.85546875" style="1" customWidth="1"/>
    <col min="33" max="33" width="8.85546875" style="6" customWidth="1"/>
    <col min="34" max="34" width="7.85546875" style="1" customWidth="1"/>
    <col min="35" max="35" width="8.42578125" style="11" customWidth="1"/>
    <col min="36" max="36" width="9" style="6" customWidth="1"/>
    <col min="37" max="37" width="8.42578125" style="6" customWidth="1"/>
    <col min="38" max="38" width="7.85546875" style="11" customWidth="1"/>
    <col min="39" max="39" width="5.85546875" style="6" customWidth="1"/>
    <col min="40" max="40" width="8.140625" style="11" customWidth="1"/>
    <col min="41" max="41" width="9.28515625" style="6" customWidth="1"/>
    <col min="42" max="42" width="11.5703125" style="11" customWidth="1"/>
    <col min="43" max="43" width="10.85546875" style="6" customWidth="1"/>
    <col min="44" max="44" width="9.5703125" style="1" customWidth="1"/>
    <col min="45" max="45" width="9.5703125" style="11" customWidth="1"/>
    <col min="46" max="46" width="10" style="6" customWidth="1"/>
    <col min="47" max="47" width="9.5703125" style="6" customWidth="1"/>
    <col min="48" max="48" width="11.85546875" style="6" customWidth="1"/>
    <col min="49" max="49" width="9.28515625" style="63" customWidth="1"/>
    <col min="50" max="50" width="7.85546875" style="6" customWidth="1"/>
    <col min="51" max="51" width="9.5703125" style="6" customWidth="1"/>
    <col min="52" max="52" width="7.7109375" style="6" customWidth="1"/>
    <col min="53" max="53" width="8" style="11" customWidth="1"/>
    <col min="54" max="54" width="10.42578125" style="11" customWidth="1"/>
    <col min="55" max="55" width="12.140625" style="6" customWidth="1"/>
    <col min="56" max="56" width="15.85546875" style="1" customWidth="1"/>
    <col min="57" max="57" width="17.140625" style="1" customWidth="1"/>
    <col min="58" max="16384" width="9.140625" style="1"/>
  </cols>
  <sheetData>
    <row r="1" spans="1:57" ht="68.099999999999994" customHeight="1">
      <c r="A1" s="12" t="s">
        <v>0</v>
      </c>
      <c r="B1" s="13" t="s">
        <v>1</v>
      </c>
      <c r="C1" s="13" t="s">
        <v>2</v>
      </c>
      <c r="D1" s="14" t="s">
        <v>3</v>
      </c>
      <c r="E1" s="15" t="s">
        <v>4</v>
      </c>
      <c r="F1" s="15" t="s">
        <v>5</v>
      </c>
      <c r="G1" s="16" t="s">
        <v>6</v>
      </c>
      <c r="H1" s="14" t="s">
        <v>7</v>
      </c>
      <c r="I1" s="17" t="s">
        <v>8</v>
      </c>
      <c r="J1" s="18" t="s">
        <v>9</v>
      </c>
      <c r="K1" s="17" t="s">
        <v>10</v>
      </c>
      <c r="L1" s="18" t="s">
        <v>11</v>
      </c>
      <c r="M1" s="17" t="s">
        <v>12</v>
      </c>
      <c r="N1" s="17" t="s">
        <v>13</v>
      </c>
      <c r="O1" s="14" t="s">
        <v>14</v>
      </c>
      <c r="P1" s="14" t="s">
        <v>15</v>
      </c>
      <c r="Q1" s="14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5" t="s">
        <v>24</v>
      </c>
      <c r="Z1" s="25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3" t="s">
        <v>31</v>
      </c>
      <c r="AG1" s="30" t="s">
        <v>32</v>
      </c>
      <c r="AH1" s="13" t="s">
        <v>33</v>
      </c>
      <c r="AI1" s="31" t="s">
        <v>34</v>
      </c>
      <c r="AJ1" s="32" t="s">
        <v>35</v>
      </c>
      <c r="AK1" s="30" t="s">
        <v>36</v>
      </c>
      <c r="AL1" s="31" t="s">
        <v>37</v>
      </c>
      <c r="AM1" s="30" t="s">
        <v>38</v>
      </c>
      <c r="AN1" s="31" t="s">
        <v>39</v>
      </c>
      <c r="AO1" s="30" t="s">
        <v>40</v>
      </c>
      <c r="AP1" s="31" t="s">
        <v>41</v>
      </c>
      <c r="AQ1" s="30" t="s">
        <v>42</v>
      </c>
      <c r="AR1" s="24" t="s">
        <v>43</v>
      </c>
      <c r="AS1" s="31" t="s">
        <v>44</v>
      </c>
      <c r="AT1" s="30" t="s">
        <v>45</v>
      </c>
      <c r="AU1" s="30" t="s">
        <v>46</v>
      </c>
      <c r="AV1" s="33" t="s">
        <v>47</v>
      </c>
      <c r="AW1" s="34" t="s">
        <v>48</v>
      </c>
      <c r="AX1" s="33" t="s">
        <v>49</v>
      </c>
      <c r="AY1" s="35" t="s">
        <v>50</v>
      </c>
      <c r="AZ1" s="36" t="s">
        <v>51</v>
      </c>
      <c r="BA1" s="36" t="s">
        <v>52</v>
      </c>
      <c r="BB1" s="33" t="s">
        <v>53</v>
      </c>
      <c r="BC1" s="17" t="s">
        <v>54</v>
      </c>
      <c r="BD1" s="37" t="s">
        <v>55</v>
      </c>
      <c r="BE1" s="37" t="s">
        <v>56</v>
      </c>
    </row>
    <row r="2" spans="1:57" ht="97.5" customHeight="1">
      <c r="A2" s="48"/>
      <c r="B2" s="53">
        <v>19</v>
      </c>
      <c r="C2" s="60"/>
      <c r="D2" s="44"/>
      <c r="E2" s="48"/>
      <c r="F2" s="48"/>
      <c r="G2" s="48" t="s">
        <v>57</v>
      </c>
      <c r="H2" s="44" t="s">
        <v>66</v>
      </c>
      <c r="I2" s="40" t="s">
        <v>67</v>
      </c>
      <c r="J2" s="41" t="s">
        <v>58</v>
      </c>
      <c r="K2" s="40" t="s">
        <v>65</v>
      </c>
      <c r="L2" s="43" t="s">
        <v>68</v>
      </c>
      <c r="M2" s="44" t="s">
        <v>69</v>
      </c>
      <c r="N2" s="44" t="s">
        <v>70</v>
      </c>
      <c r="O2" s="48"/>
      <c r="P2" s="48" t="s">
        <v>71</v>
      </c>
      <c r="Q2" s="48"/>
      <c r="R2" s="48" t="s">
        <v>60</v>
      </c>
      <c r="S2" s="59">
        <f>'[1]printed quilt-9.26'!F51</f>
        <v>47.5</v>
      </c>
      <c r="T2" s="45">
        <v>8.1</v>
      </c>
      <c r="U2" s="54">
        <f t="shared" ref="U2:U3" si="0">IF(ISERROR(S2/T2),"",S2/T2)</f>
        <v>5.8641975308641978</v>
      </c>
      <c r="V2" s="55">
        <v>5.86</v>
      </c>
      <c r="W2" s="61">
        <f>S2</f>
        <v>47.5</v>
      </c>
      <c r="X2" s="48" t="s">
        <v>61</v>
      </c>
      <c r="Y2" s="62">
        <v>44</v>
      </c>
      <c r="Z2" s="62">
        <v>41</v>
      </c>
      <c r="AA2" s="62">
        <v>23</v>
      </c>
      <c r="AB2" s="46">
        <v>5</v>
      </c>
      <c r="AC2" s="47">
        <v>2</v>
      </c>
      <c r="AD2" s="56">
        <f t="shared" ref="AD2:AD3" si="1">IF(Y2="","",Y2*Z2*AA2/1000000)</f>
        <v>4.1492000000000001E-2</v>
      </c>
      <c r="AE2" s="47">
        <f t="shared" ref="AE2:AE3" si="2">IF(AC2="","",65/AD2*AC2)</f>
        <v>3133.1340981394001</v>
      </c>
      <c r="AF2" s="48">
        <v>2250</v>
      </c>
      <c r="AG2" s="51">
        <f t="shared" ref="AG2:AG3" si="3">IF(ISERROR(AF2/AE2),"",AF2/AE2)</f>
        <v>0.71813076923076935</v>
      </c>
      <c r="AH2" s="48" t="s">
        <v>62</v>
      </c>
      <c r="AI2" s="49">
        <v>0.42799999999999999</v>
      </c>
      <c r="AJ2" s="51">
        <f t="shared" ref="AJ2:AJ3" si="4">IF(ISERROR(V2*AI2),"",V2*AI2)</f>
        <v>2.5080800000000001</v>
      </c>
      <c r="AK2" s="51">
        <f t="shared" ref="AK2:AK3" si="5">IF(ISERROR(V2+AG2+AJ2),"",V2+AG2+AJ2)</f>
        <v>9.0862107692307692</v>
      </c>
      <c r="AL2" s="49">
        <v>0</v>
      </c>
      <c r="AM2" s="51">
        <f t="shared" ref="AM2:AM3" si="6">IF(ISERROR(AY2*AL2),"",AY2*AL2)</f>
        <v>0</v>
      </c>
      <c r="AN2" s="49">
        <v>0</v>
      </c>
      <c r="AO2" s="51">
        <f t="shared" ref="AO2:AO3" si="7">IF(ISERROR(AY2*AN2),"",AY2*AN2)</f>
        <v>0</v>
      </c>
      <c r="AP2" s="50">
        <v>0</v>
      </c>
      <c r="AQ2" s="51">
        <f t="shared" ref="AQ2:AQ3" si="8">IF(ISERROR(AY2*AP2),"",AY2*AP2)</f>
        <v>0</v>
      </c>
      <c r="AR2" s="48">
        <v>0</v>
      </c>
      <c r="AS2" s="49">
        <v>0</v>
      </c>
      <c r="AT2" s="51">
        <f t="shared" ref="AT2:AT3" si="9">IF(ISERROR(AY2*AS2),"",AY2*AS2)</f>
        <v>0</v>
      </c>
      <c r="AU2" s="51">
        <f t="shared" ref="AU2:AU3" si="10">IF(ISERROR(AM2+AO2+AQ2+AT2),"",AM2+AO2+AQ2+AT2)</f>
        <v>0</v>
      </c>
      <c r="AV2" s="51">
        <f t="shared" ref="AV2:AV3" si="11">IF(ISERROR(AK2+AU2),"",AK2+AU2)</f>
        <v>9.0862107692307692</v>
      </c>
      <c r="AW2" s="57">
        <f t="shared" ref="AW2:AW3" si="12">IF(ISERROR((AY2-AV2)/AY2),"",(AY2-AV2)/AY2)</f>
        <v>0.19874684574684573</v>
      </c>
      <c r="AX2" s="51">
        <f t="shared" ref="AX2:AX3" si="13">IF(BA2="","",AZ2*(1-BA2))</f>
        <v>11.340461999999999</v>
      </c>
      <c r="AY2" s="51">
        <v>11.34</v>
      </c>
      <c r="AZ2" s="51">
        <v>24.99</v>
      </c>
      <c r="BA2" s="49">
        <v>0.54620000000000002</v>
      </c>
      <c r="BB2" s="58">
        <v>0.54620000000000002</v>
      </c>
      <c r="BC2" s="52">
        <v>810</v>
      </c>
      <c r="BD2" s="38">
        <f t="shared" ref="BD2:BD3" si="14">IF(ISERROR(AV2*BC2),"",AV2*BC2)</f>
        <v>7359.8307230769233</v>
      </c>
      <c r="BE2" s="38">
        <f t="shared" ref="BE2:BE3" si="15">IF(ISERROR(AY2*BC2),"",AY2*BC2)</f>
        <v>9185.4</v>
      </c>
    </row>
    <row r="3" spans="1:57" ht="97.5" customHeight="1">
      <c r="A3" s="48"/>
      <c r="B3" s="53">
        <v>20</v>
      </c>
      <c r="C3" s="60"/>
      <c r="D3" s="39"/>
      <c r="E3" s="48"/>
      <c r="F3" s="48"/>
      <c r="G3" s="48" t="s">
        <v>57</v>
      </c>
      <c r="H3" s="44" t="s">
        <v>63</v>
      </c>
      <c r="I3" s="40" t="s">
        <v>67</v>
      </c>
      <c r="J3" s="41" t="s">
        <v>58</v>
      </c>
      <c r="K3" s="42" t="s">
        <v>72</v>
      </c>
      <c r="L3" s="43" t="s">
        <v>73</v>
      </c>
      <c r="M3" s="48" t="s">
        <v>59</v>
      </c>
      <c r="N3" s="44" t="s">
        <v>64</v>
      </c>
      <c r="O3" s="48"/>
      <c r="P3" s="48" t="s">
        <v>74</v>
      </c>
      <c r="Q3" s="48"/>
      <c r="R3" s="48" t="s">
        <v>60</v>
      </c>
      <c r="S3" s="59">
        <f>'[1]printed quilt-9.26'!G16</f>
        <v>46.3</v>
      </c>
      <c r="T3" s="45">
        <v>8.1</v>
      </c>
      <c r="U3" s="54">
        <f t="shared" si="0"/>
        <v>5.716049382716049</v>
      </c>
      <c r="V3" s="55">
        <v>5.72</v>
      </c>
      <c r="W3" s="61">
        <f t="shared" ref="W3" si="16">S3</f>
        <v>46.3</v>
      </c>
      <c r="X3" s="48" t="s">
        <v>61</v>
      </c>
      <c r="Y3" s="62">
        <v>44</v>
      </c>
      <c r="Z3" s="62">
        <v>41</v>
      </c>
      <c r="AA3" s="62">
        <v>23</v>
      </c>
      <c r="AB3" s="46">
        <v>5</v>
      </c>
      <c r="AC3" s="47">
        <v>2</v>
      </c>
      <c r="AD3" s="56">
        <f t="shared" si="1"/>
        <v>4.1492000000000001E-2</v>
      </c>
      <c r="AE3" s="47">
        <f t="shared" si="2"/>
        <v>3133.1340981394001</v>
      </c>
      <c r="AF3" s="48">
        <v>2250</v>
      </c>
      <c r="AG3" s="51">
        <f t="shared" si="3"/>
        <v>0.71813076923076935</v>
      </c>
      <c r="AH3" s="48" t="s">
        <v>62</v>
      </c>
      <c r="AI3" s="49">
        <v>0.42799999999999999</v>
      </c>
      <c r="AJ3" s="51">
        <f t="shared" si="4"/>
        <v>2.4481599999999997</v>
      </c>
      <c r="AK3" s="51">
        <f t="shared" si="5"/>
        <v>8.8862907692307687</v>
      </c>
      <c r="AL3" s="49">
        <v>0</v>
      </c>
      <c r="AM3" s="51">
        <f t="shared" si="6"/>
        <v>0</v>
      </c>
      <c r="AN3" s="49">
        <v>0</v>
      </c>
      <c r="AO3" s="51">
        <f t="shared" si="7"/>
        <v>0</v>
      </c>
      <c r="AP3" s="50">
        <v>0</v>
      </c>
      <c r="AQ3" s="51">
        <f t="shared" si="8"/>
        <v>0</v>
      </c>
      <c r="AR3" s="48">
        <v>0</v>
      </c>
      <c r="AS3" s="49">
        <v>0</v>
      </c>
      <c r="AT3" s="51">
        <f t="shared" si="9"/>
        <v>0</v>
      </c>
      <c r="AU3" s="51">
        <f t="shared" si="10"/>
        <v>0</v>
      </c>
      <c r="AV3" s="51">
        <f t="shared" si="11"/>
        <v>8.8862907692307687</v>
      </c>
      <c r="AW3" s="57">
        <f t="shared" si="12"/>
        <v>0.20230783041016442</v>
      </c>
      <c r="AX3" s="51">
        <f t="shared" si="13"/>
        <v>11.140541999999998</v>
      </c>
      <c r="AY3" s="51">
        <v>11.14</v>
      </c>
      <c r="AZ3" s="51">
        <v>24.99</v>
      </c>
      <c r="BA3" s="49">
        <v>0.55420000000000003</v>
      </c>
      <c r="BB3" s="58">
        <v>0.55420000000000003</v>
      </c>
      <c r="BC3" s="52">
        <v>810</v>
      </c>
      <c r="BD3" s="38">
        <f t="shared" si="14"/>
        <v>7197.8955230769225</v>
      </c>
      <c r="BE3" s="38">
        <f t="shared" si="15"/>
        <v>9023.4</v>
      </c>
    </row>
    <row r="4" spans="1:57">
      <c r="S4" s="1"/>
      <c r="T4" s="1"/>
      <c r="U4" s="1"/>
      <c r="V4" s="1"/>
      <c r="W4" s="1"/>
      <c r="Y4" s="1"/>
      <c r="Z4" s="1"/>
      <c r="AA4" s="1"/>
      <c r="AB4" s="1"/>
      <c r="AC4" s="1"/>
      <c r="AD4" s="1"/>
      <c r="AE4" s="1"/>
      <c r="AG4" s="1"/>
      <c r="AI4" s="1"/>
      <c r="AJ4" s="1"/>
      <c r="AK4" s="1"/>
      <c r="AL4" s="1"/>
      <c r="AM4" s="1"/>
      <c r="AN4" s="1"/>
      <c r="AO4" s="1"/>
      <c r="AP4" s="1"/>
      <c r="AQ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</row>
    <row r="5" spans="1:57">
      <c r="S5" s="1"/>
      <c r="T5" s="1"/>
      <c r="U5" s="1"/>
      <c r="V5" s="1"/>
      <c r="W5" s="1"/>
      <c r="Y5" s="1"/>
      <c r="Z5" s="1"/>
      <c r="AA5" s="1"/>
      <c r="AB5" s="1"/>
      <c r="AC5" s="1"/>
      <c r="AD5" s="1"/>
      <c r="AE5" s="1"/>
      <c r="AG5" s="1"/>
      <c r="AI5" s="1"/>
      <c r="AJ5" s="1"/>
      <c r="AK5" s="1"/>
      <c r="AL5" s="1"/>
      <c r="AM5" s="1"/>
      <c r="AN5" s="1"/>
      <c r="AO5" s="1"/>
      <c r="AP5" s="1"/>
      <c r="AQ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</row>
  </sheetData>
  <sheetProtection insertRows="0" deleteRows="0" sort="0"/>
  <protectedRanges>
    <protectedRange sqref="M6:BC245 AQ2:AW3 R2:AO3 B4:K245 AZ2:BA3 BC2:BC3 M4:BJ5" name="Range1"/>
    <protectedRange sqref="AX2:AX3" name="Range1_1"/>
    <protectedRange sqref="BB2:BB3" name="Range1_2"/>
    <protectedRange sqref="L4:L248" name="Range1_3"/>
    <protectedRange sqref="Q2:Q3 B2:H3 K2:K3 M2:O3" name="Range1_7"/>
    <protectedRange sqref="L2:L3" name="Range1_3_4"/>
    <protectedRange sqref="I2:J3" name="Range1_4_3"/>
  </protectedRanges>
  <phoneticPr fontId="1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[1]Data!#REF!</xm:f>
          </x14:formula1>
          <xm:sqref>R2:R3 X2:X3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2025-11-26T09:31:12Z</dcterms:created>
  <dcterms:modified xsi:type="dcterms:W3CDTF">2025-11-26T09:44:04Z</dcterms:modified>
</cp:coreProperties>
</file>