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cat82">#REF!</definedName>
    <definedName name="a">[1]Flow!$AB$27:$AB$28,[1]Flow!$AB$39:$AB$43,[1]Flow!$AB$64:$AB$65,[1]Flow!$AB$93:$AB$94,[1]Flow!$AB$103:$AB$105,[1]Flow!$AB$116:$AB$117</definedName>
    <definedName name="AD">'[2]other data'!$T$2:$T$5</definedName>
    <definedName name="AIM">#REF!</definedName>
    <definedName name="Artwork">#REF!</definedName>
    <definedName name="AssortedSKU_Range">[3]Mapping!$J$2:$J$3</definedName>
    <definedName name="ATTR">'[4]PT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ands">'[2]other data'!$K$2:$K$48</definedName>
    <definedName name="brown">#REF!</definedName>
    <definedName name="BuyUnits_Range">[3]Mapping!$B$2:$B$55</definedName>
    <definedName name="ca_available_Range">[3]Mapping!$AB$2:$AB$5</definedName>
    <definedName name="ca_Compliant_Range">[3]Mapping!$BF$2:$BF$4</definedName>
    <definedName name="ca_CompliantReason_Range">[3]Mapping!$BH$2:$BH$13</definedName>
    <definedName name="ca_SisVendor_Range">[3]Mapping!$BD$2:$BD$3</definedName>
    <definedName name="ca_stuffedarticlesreg_Range">[3]Mapping!$AD$2:$AD$6</definedName>
    <definedName name="Case_Freight_Range">[3]Mapping!$F$2:$F$19</definedName>
    <definedName name="CATEGORY">[5]Sheet1!$DW$2:$DW$3</definedName>
    <definedName name="categoryfinal">'[6]Import Quote Sheet'!$A$90:$A$190</definedName>
    <definedName name="CH">'[4]COMMON ATTR'!$C$4:$C$249</definedName>
    <definedName name="chargeback">'[2]other data'!$B$2:$B$6</definedName>
    <definedName name="colour">[5]Sheet1!$EH$2:$EH$3</definedName>
    <definedName name="COLUMN">'[4]PT TABLE'!$A$2</definedName>
    <definedName name="Commitment">#REF!</definedName>
    <definedName name="CON">'[7]317-TOP'!#REF!</definedName>
    <definedName name="CONS">#REF!</definedName>
    <definedName name="COO_Dest">[3]COO!$D$1:$D$3:'[3]COO'!$D$2</definedName>
    <definedName name="COOCountry_Range">[3]Mapping!$R$2:$R$245</definedName>
    <definedName name="COODest_Range">[3]Mapping!$P$2:$P$3</definedName>
    <definedName name="countries">'[2]other data'!$I$3:$I$249</definedName>
    <definedName name="d">[8]Mapping!$AR$2:$AR$84</definedName>
    <definedName name="dealPricing_Range">[3]Mapping!$AZ$2:$AZ$3</definedName>
    <definedName name="Decorative_Accessories">#REF!</definedName>
    <definedName name="Decorative_Pillows_Inserts_Covers">#REF!</definedName>
    <definedName name="Description1_Range">[3]Mapping!$AM$2:$AM$72</definedName>
    <definedName name="Description2_Range">[3]Mapping!$AN$2:$AN$84</definedName>
    <definedName name="DesignStrat">[9]Info!$F$3:$F$5</definedName>
    <definedName name="diffgrp">'[2]diff group head'!$A$2:$A$47</definedName>
    <definedName name="DIFFS">'[2]other data'!$AF$2:$AF$13</definedName>
    <definedName name="Down_Comforters">#REF!</definedName>
    <definedName name="dumb">#REF!</definedName>
    <definedName name="Duvet_Covers">#REF!</definedName>
    <definedName name="Electrics">#REF!</definedName>
    <definedName name="Exchange_Rate">[10]Costs!$J$11</definedName>
    <definedName name="Feature1_Range">[3]Mapping!$AG$2:$AG$25</definedName>
    <definedName name="Feature10_Range">[11]Mapping!$AP$2:$AP$17</definedName>
    <definedName name="Feature2_Range">[3]Mapping!$AH$2:$AH$17</definedName>
    <definedName name="Feature3_Range">[3]Mapping!$AI$2:$AI$21</definedName>
    <definedName name="Feature4_Range">[3]Mapping!$AJ$2:$AJ$9</definedName>
    <definedName name="Feature5_Range">[3]Mapping!$AK$2:$AK$5</definedName>
    <definedName name="Feature6_Range">[3]Mapping!$AL$2:$AL$20</definedName>
    <definedName name="Feature7_Range">[11]Mapping!$AM$2:$AM$21</definedName>
    <definedName name="Feature8_Range">[11]Mapping!$AN$2:$AN$9</definedName>
    <definedName name="Feature9_Range">[11]Mapping!$AO$2:$AO$5</definedName>
    <definedName name="feed">#REF!</definedName>
    <definedName name="FIFRACompliance_Range">[3]Mapping!$L$2:$L$10</definedName>
    <definedName name="FIFRAExemption_Range">[3]Mapping!$N$2:$N$3</definedName>
    <definedName name="finalports">'[6]Import Quote Sheet'!$B$90:$B$123</definedName>
    <definedName name="foam">[5]Sheet1!$EC$2:$EC$3</definedName>
    <definedName name="freight">'[2]other data'!$AC$3:$AC$14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_ulreq_Range">[12]Mapping!$X$2:$X$5</definedName>
    <definedName name="Gold1">#REF!</definedName>
    <definedName name="h">#REF!</definedName>
    <definedName name="HANGER">[2]hangers!$B$3:$B$42</definedName>
    <definedName name="hanger2">[2]hangers!$G$3:$G$42</definedName>
    <definedName name="HBC">'[13]Spec Sheet'!#REF!</definedName>
    <definedName name="help">#REF!</definedName>
    <definedName name="here">#REF!</definedName>
    <definedName name="Home_Décor">#REF!</definedName>
    <definedName name="Home_Décor.">#REF!</definedName>
    <definedName name="i">'[14] Projected 2006 VS. 2005'!#REF!</definedName>
    <definedName name="IAN">'[15]FLASH WK 23'!$F$1:$AJ$65536</definedName>
    <definedName name="ItemInfoList">#REF!</definedName>
    <definedName name="ItemList">#REF!</definedName>
    <definedName name="katie">#REF!</definedName>
    <definedName name="KD">[5]Sheet1!$DS$2:$DS$2</definedName>
    <definedName name="Kids_Bath">#REF!</definedName>
    <definedName name="Kids_or_Teen">#REF!</definedName>
    <definedName name="LicensedProduct_Range">[3]Mapping!$AF$2:$AF$3</definedName>
    <definedName name="Lighting_or_Candleholders">#REF!</definedName>
    <definedName name="lnk">[16]Sheet1!$A$2</definedName>
    <definedName name="loctype">'[2]other data'!$BN$2:$BN$6</definedName>
    <definedName name="M">[5]Sheet1!$EA$2:$EA$3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[17]Sheet1!$A$1:$C$65536</definedName>
    <definedName name="one">#REF!</definedName>
    <definedName name="ORDERTYPE">'[2]other data'!$AN$2:$AN$6</definedName>
    <definedName name="OTB">'[2]other data'!$R$2:$R$14</definedName>
    <definedName name="Outdoor">#REF!</definedName>
    <definedName name="PACK">[5]Sheet1!$EE$2:$EE$3</definedName>
    <definedName name="Pet_Care">#REF!</definedName>
    <definedName name="Pillow_Shams">#REF!</definedName>
    <definedName name="Pillowcases">#REF!</definedName>
    <definedName name="PkgFormat">[9]Info!$E$2:$E$49</definedName>
    <definedName name="PL">'[18]UNIQUE ATTR 2'!#REF!</definedName>
    <definedName name="po_type">'[2]other data'!$AU$2:$AU$11</definedName>
    <definedName name="PORT_IFF">[19]a!$A$10:$B$35</definedName>
    <definedName name="POtype">#REF!</definedName>
    <definedName name="Preticketed_Range">[3]Mapping!$H$2:$H$3</definedName>
    <definedName name="_xlnm.Print_Area">#REF!</definedName>
    <definedName name="PRINT_AREA_MI">#REF!</definedName>
    <definedName name="Prints">#REF!</definedName>
    <definedName name="PT">'[4]PT TABLE'!$A$4:$A$42</definedName>
    <definedName name="PW">'[18]UNIQUE ATTR 2'!#REF!</definedName>
    <definedName name="QSFOB">[20]Q1!$C$38</definedName>
    <definedName name="Quilts">#REF!</definedName>
    <definedName name="retailAK_O_YN_Range">[3]Mapping!$AR$2:$AR$3</definedName>
    <definedName name="retailCA_O_YN_Range">[3]Mapping!$AV$2:$AV$3</definedName>
    <definedName name="retailHA_O_YN_Range">[3]Mapping!$AX$2:$AX$3</definedName>
    <definedName name="retailPR_O_YN_Range">[3]Mapping!$AT$2:$AT$3</definedName>
    <definedName name="retailPR_o_YN_Rangee">[12]Mapping!$AL$2:$AL$3</definedName>
    <definedName name="retailUS_O_YN_Range">[3]Mapping!$AP$2:$AP$3</definedName>
    <definedName name="RN">'[4]RN_Item Disposition'!$A$12:$A$81</definedName>
    <definedName name="ROW">'[4]PT TABLE'!$A$1</definedName>
    <definedName name="runnum">'[2]other data'!$BI$2:$BI$18</definedName>
    <definedName name="sbm">#REF!</definedName>
    <definedName name="scalenum">'[2]other data'!$BG$2:$BG$18</definedName>
    <definedName name="Seasonal">#REF!</definedName>
    <definedName name="SellUnits_Range">[3]Mapping!$D$2:$D$53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_ID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UB">#REF!</definedName>
    <definedName name="subcat">#REF!</definedName>
    <definedName name="suggestedMessage_Range">[3]Mapping!$BB$2:$BB$3</definedName>
    <definedName name="SUPPLIER">'[2]vendor info'!$A$4:$A$400</definedName>
    <definedName name="suzi">[21]Sheet3!$A:$IV</definedName>
    <definedName name="suzie">#REF!</definedName>
    <definedName name="t">#REF!</definedName>
    <definedName name="TBJ">'[2]other data'!$AK$2:$AK$10</definedName>
    <definedName name="TERMS">'[2]other data'!$P$2:$P$7</definedName>
    <definedName name="three">[21]Sheet3!$A:$IV</definedName>
    <definedName name="TICKET">[2]tickets!$B$3:$B$27</definedName>
    <definedName name="ticket2">[2]tickets!$G$3:$G$27</definedName>
    <definedName name="TOTAL">#REF!</definedName>
    <definedName name="totals">#REF!</definedName>
    <definedName name="Towels_Bath_Sheets">#REF!</definedName>
    <definedName name="toys">#REF!</definedName>
    <definedName name="two">[21]Sheet2!$A:$IV</definedName>
    <definedName name="UDA3A">'[2]other data'!$AY$2:$AY$4</definedName>
    <definedName name="UDA3B">'[2]other data'!$AZ$2:$AZ$6</definedName>
    <definedName name="UNIT">[5]Sheet1!$EF$2:$EF$3</definedName>
    <definedName name="upc">#REF!</definedName>
    <definedName name="UPC1A">'[2]other data'!$BD$2:$BD$5</definedName>
    <definedName name="UPC2A">'[2]other data'!$BF$2:$BF$5</definedName>
    <definedName name="WAREHOUSE">'[2]other data'!$BL$2:$BL$24</definedName>
    <definedName name="WD">'[18]UNIQUE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[5]Sheet1!$EG$2:$EG$3</definedName>
    <definedName name="y">#REF!</definedName>
    <definedName name="YN">'[22]Page 1 Sales and Forecast'!$AA$2:$AA$3</definedName>
    <definedName name="YNE">'[2]other data'!$BB$2:$BB$5</definedName>
    <definedName name="YNES">'[2]other data'!$BR$2:$BR$6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9" i="1" l="1"/>
  <c r="BM9" i="1"/>
  <c r="BD9" i="1"/>
  <c r="BB9" i="1"/>
  <c r="AY9" i="1"/>
  <c r="AV9" i="1"/>
  <c r="AS9" i="1"/>
  <c r="AQ9" i="1"/>
  <c r="AO9" i="1"/>
  <c r="AK9" i="1"/>
  <c r="AL9" i="1" s="1"/>
  <c r="AE9" i="1"/>
  <c r="AG9" i="1" s="1"/>
  <c r="AI9" i="1" s="1"/>
  <c r="BN8" i="1"/>
  <c r="BM8" i="1"/>
  <c r="BD8" i="1"/>
  <c r="BB8" i="1"/>
  <c r="AY8" i="1"/>
  <c r="AV8" i="1"/>
  <c r="AS8" i="1"/>
  <c r="AQ8" i="1"/>
  <c r="AO8" i="1"/>
  <c r="AK8" i="1"/>
  <c r="AL8" i="1" s="1"/>
  <c r="AE8" i="1"/>
  <c r="AG8" i="1" s="1"/>
  <c r="AI8" i="1" s="1"/>
  <c r="BN7" i="1"/>
  <c r="BM7" i="1"/>
  <c r="BD7" i="1"/>
  <c r="BB7" i="1"/>
  <c r="AY7" i="1"/>
  <c r="AV7" i="1"/>
  <c r="AS7" i="1"/>
  <c r="AQ7" i="1"/>
  <c r="AO7" i="1"/>
  <c r="AK7" i="1"/>
  <c r="AL7" i="1" s="1"/>
  <c r="AE7" i="1"/>
  <c r="AG7" i="1" s="1"/>
  <c r="AI7" i="1" s="1"/>
  <c r="BN6" i="1"/>
  <c r="BM6" i="1"/>
  <c r="BD6" i="1"/>
  <c r="BB6" i="1"/>
  <c r="AY6" i="1"/>
  <c r="AV6" i="1"/>
  <c r="AS6" i="1"/>
  <c r="AQ6" i="1"/>
  <c r="AO6" i="1"/>
  <c r="AK6" i="1"/>
  <c r="AL6" i="1" s="1"/>
  <c r="AE6" i="1"/>
  <c r="AG6" i="1" s="1"/>
  <c r="AI6" i="1" s="1"/>
  <c r="BN5" i="1"/>
  <c r="BM5" i="1"/>
  <c r="BD5" i="1"/>
  <c r="BB5" i="1"/>
  <c r="AY5" i="1"/>
  <c r="AV5" i="1"/>
  <c r="AS5" i="1"/>
  <c r="AQ5" i="1"/>
  <c r="AO5" i="1"/>
  <c r="AK5" i="1"/>
  <c r="AL5" i="1" s="1"/>
  <c r="AG5" i="1"/>
  <c r="AI5" i="1" s="1"/>
  <c r="AE5" i="1"/>
  <c r="BN4" i="1"/>
  <c r="BM4" i="1"/>
  <c r="BD4" i="1"/>
  <c r="BB4" i="1"/>
  <c r="AY4" i="1"/>
  <c r="AV4" i="1"/>
  <c r="AS4" i="1"/>
  <c r="AQ4" i="1"/>
  <c r="AO4" i="1"/>
  <c r="AK4" i="1"/>
  <c r="AL4" i="1" s="1"/>
  <c r="AE4" i="1"/>
  <c r="AG4" i="1" s="1"/>
  <c r="AI4" i="1" s="1"/>
  <c r="BN3" i="1"/>
  <c r="BM3" i="1"/>
  <c r="BD3" i="1"/>
  <c r="BB3" i="1"/>
  <c r="AY3" i="1"/>
  <c r="AV3" i="1"/>
  <c r="AS3" i="1"/>
  <c r="AQ3" i="1"/>
  <c r="AO3" i="1"/>
  <c r="AK3" i="1"/>
  <c r="AL3" i="1" s="1"/>
  <c r="AE3" i="1"/>
  <c r="AG3" i="1" s="1"/>
  <c r="AI3" i="1" s="1"/>
  <c r="BN2" i="1"/>
  <c r="BM2" i="1"/>
  <c r="BD2" i="1"/>
  <c r="BB2" i="1"/>
  <c r="AY2" i="1"/>
  <c r="AV2" i="1"/>
  <c r="AS2" i="1"/>
  <c r="AQ2" i="1"/>
  <c r="AO2" i="1"/>
  <c r="AK2" i="1"/>
  <c r="AL2" i="1" s="1"/>
  <c r="AE2" i="1"/>
  <c r="AG2" i="1" s="1"/>
  <c r="AI2" i="1" s="1"/>
  <c r="AM5" i="1" l="1"/>
  <c r="BE7" i="1"/>
  <c r="AM2" i="1"/>
  <c r="AM3" i="1"/>
  <c r="AM4" i="1"/>
  <c r="BE9" i="1"/>
  <c r="BE2" i="1"/>
  <c r="BE4" i="1"/>
  <c r="BF4" i="1" s="1"/>
  <c r="BE8" i="1"/>
  <c r="AM9" i="1"/>
  <c r="BE6" i="1"/>
  <c r="AM8" i="1"/>
  <c r="BE3" i="1"/>
  <c r="BE5" i="1"/>
  <c r="BF5" i="1" s="1"/>
  <c r="AM6" i="1"/>
  <c r="AM7" i="1"/>
  <c r="BF2" i="1" l="1"/>
  <c r="BF6" i="1"/>
  <c r="BF8" i="1"/>
  <c r="BF7" i="1"/>
  <c r="BG7" i="1" s="1"/>
  <c r="BF3" i="1"/>
  <c r="BL3" i="1" s="1"/>
  <c r="BF9" i="1"/>
  <c r="BG3" i="1"/>
  <c r="BG5" i="1"/>
  <c r="BL5" i="1"/>
  <c r="BG8" i="1"/>
  <c r="BL8" i="1"/>
  <c r="BL4" i="1"/>
  <c r="BG4" i="1"/>
  <c r="BL6" i="1"/>
  <c r="BG6" i="1"/>
  <c r="BL2" i="1"/>
  <c r="BG2" i="1"/>
  <c r="BL7" i="1" l="1"/>
  <c r="BL9" i="1"/>
  <c r="BG9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Price]*[Rebate %]</t>
        </r>
      </text>
    </comment>
    <comment ref="AV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AY1" authorId="0" shapeId="0">
      <text>
        <r>
          <rPr>
            <sz val="11"/>
            <rFont val="Calibri"/>
            <family val="2"/>
          </rPr>
          <t>[JLA Domestic Price]*[Load 2 %]</t>
        </r>
      </text>
    </comment>
    <comment ref="BB1" authorId="0" shapeId="0">
      <text>
        <r>
          <rPr>
            <sz val="11"/>
            <rFont val="Calibri"/>
            <family val="2"/>
          </rPr>
          <t>[JLA Domestic Price]*[Load 3 %]</t>
        </r>
      </text>
    </comment>
    <comment ref="BD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BE1" authorId="0" shapeId="0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F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G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L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M1" authorId="0" shapeId="0">
      <text>
        <r>
          <rPr>
            <sz val="11"/>
            <rFont val="Calibri"/>
            <family val="2"/>
          </rPr>
          <t>[JLA Domestic Price]*[Total Quantity]</t>
        </r>
      </text>
    </comment>
    <comment ref="BN1" authorId="0" shapeId="0">
      <text>
        <r>
          <rPr>
            <sz val="11"/>
            <rFont val="Calibri"/>
            <family val="2"/>
          </rPr>
          <t>[Suggested Retail price]*[Total Quantity]</t>
        </r>
      </text>
    </comment>
    <comment ref="BO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<sst xmlns="http://schemas.openxmlformats.org/spreadsheetml/2006/main" count="188" uniqueCount="114">
  <si>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</si>
  <si>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</si>
  <si>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</si>
  <si>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</si>
  <si>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</si>
  <si>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</si>
  <si>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</si>
  <si>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</si>
  <si>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</si>
  <si>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</si>
  <si>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</si>
  <si>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</si>
  <si>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</si>
  <si>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</si>
  <si>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</si>
  <si>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</si>
  <si>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</si>
  <si>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</si>
  <si>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</si>
  <si>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</si>
  <si>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</si>
  <si>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</si>
  <si>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</si>
  <si>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</si>
  <si>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</si>
  <si>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</si>
  <si>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</si>
  <si>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</si>
  <si>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</si>
  <si>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</si>
  <si>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</si>
  <si>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</si>
  <si>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</si>
  <si>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</si>
  <si>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</si>
  <si>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</si>
  <si>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</si>
  <si>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</si>
  <si>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</si>
  <si>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</si>
  <si>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</si>
  <si>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</si>
  <si>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</si>
  <si>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</si>
  <si>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</si>
  <si>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</si>
  <si>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</si>
  <si>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</si>
  <si>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</si>
  <si>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</si>
  <si>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</si>
  <si>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</si>
  <si>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</si>
  <si>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</si>
  <si>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Warehouse Charge %</t>
  </si>
  <si>
    <t>Warehouse Charge $</t>
  </si>
  <si>
    <t>Total Load $</t>
  </si>
  <si>
    <t>LDP Cost with Load $</t>
  </si>
  <si>
    <t>JLA LDP MU%</t>
  </si>
  <si>
    <t>JLA Domestic Price</t>
  </si>
  <si>
    <t>Retail Markup %</t>
  </si>
  <si>
    <t>Additional Customer Price</t>
  </si>
  <si>
    <t>Total Quantity</t>
  </si>
  <si>
    <t>Total Cost</t>
  </si>
  <si>
    <t>Total Sales</t>
  </si>
  <si>
    <t>Retailer Selling Price Total</t>
  </si>
  <si>
    <t>Master Carton CBM</t>
  </si>
  <si>
    <t>Master Carton Weight (kg)</t>
  </si>
  <si>
    <t>Martha Stewart</t>
  </si>
  <si>
    <t>Bath Hardware</t>
  </si>
  <si>
    <t>Piece</t>
  </si>
  <si>
    <t>Normal</t>
  </si>
  <si>
    <t>Satin nickel</t>
  </si>
  <si>
    <t>Laura Ashley</t>
  </si>
  <si>
    <t>N Natori</t>
  </si>
  <si>
    <t>Shower hooks</t>
  </si>
  <si>
    <t>100% stainless steel</t>
  </si>
  <si>
    <t>Stainless Steel</t>
  </si>
  <si>
    <t>Black</t>
  </si>
  <si>
    <t>12pcs/color box, 24boxes/carton</t>
  </si>
  <si>
    <t>8302.41.6050</t>
  </si>
  <si>
    <t>nickel</t>
  </si>
  <si>
    <t>N Natori 5%</t>
  </si>
  <si>
    <t>Double Sided Roller Ball Hooks</t>
  </si>
  <si>
    <t xml:space="preserve">1.77x3.06"  </t>
  </si>
  <si>
    <t>NN71-0367</t>
    <phoneticPr fontId="2" type="noConversion"/>
  </si>
  <si>
    <t>NN71-0368</t>
  </si>
  <si>
    <t>T Bar Hooks</t>
  </si>
  <si>
    <t>2.4"x3.09"</t>
  </si>
  <si>
    <t>NN71-0369</t>
  </si>
  <si>
    <t>NN71-0370</t>
  </si>
  <si>
    <t>WR24110092</t>
  </si>
  <si>
    <t>Toilet Paper Reserve</t>
  </si>
  <si>
    <t>Iron, 600g</t>
  </si>
  <si>
    <t>Iron</t>
  </si>
  <si>
    <t>6.5x6.5x16.73"</t>
  </si>
  <si>
    <t>1pc/wrapband
/polybag,
6pcs/ctn</t>
  </si>
  <si>
    <t>8302.50.0000</t>
  </si>
  <si>
    <t>Martha Stewart (Bath) 5%</t>
  </si>
  <si>
    <t>black</t>
  </si>
  <si>
    <t>MT71-0786</t>
    <phoneticPr fontId="2" type="noConversion"/>
  </si>
  <si>
    <t>MT71-0787</t>
  </si>
  <si>
    <t>B01306-MBK</t>
  </si>
  <si>
    <t>Extra Wider Shower Caddy</t>
  </si>
  <si>
    <t>Material: Iron
Round Wire 2.5/3.0/5.2mm 
Flat Metal:
1.5*10mm
Weight:1.15KG</t>
  </si>
  <si>
    <t>15.98x4.02x23.43"
(40.6x10.2x59.4cm)</t>
  </si>
  <si>
    <t>1ea/Poly Bag/Wrapband,
6pc/CTN</t>
  </si>
  <si>
    <t>Laura Ashley 5%</t>
  </si>
  <si>
    <t>Satin Nickel</t>
  </si>
  <si>
    <t>LA71-0336</t>
    <phoneticPr fontId="13" type="noConversion"/>
  </si>
  <si>
    <t>B01305-MBK</t>
  </si>
  <si>
    <t>Material:Iron
Round Wire: 2.5/3.0/4.5mm
Flat Metal: 1.5*10mm
Weight:1 KG</t>
  </si>
  <si>
    <t>15.16x4.13x24.61"
(38.5x10.5x62.5cm)</t>
  </si>
  <si>
    <t>MT71-0788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</si>
</sst>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26" formatCode="\$#,##0.00_);[Red]\(\$#,##0.00\)"/>
    <numFmt numFmtId="176" formatCode="&quot;$&quot;#,##0.00"/>
    <numFmt numFmtId="177" formatCode="0.0"/>
    <numFmt numFmtId="178" formatCode="0.000"/>
    <numFmt numFmtId="179" formatCode="0_);[Red]\(0\)"/>
    <numFmt numFmtId="180" formatCode="0.00_);[Red]\(0.00\)"/>
    <numFmt numFmtId="181" formatCode="0.0_);[Red]\(0.0\)"/>
  </numFmts>
  <fonts count="14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1"/>
      <color indexed="12"/>
      <name val="Calibri"/>
      <family val="2"/>
    </font>
    <font>
      <sz val="12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</font>
    <font>
      <sz val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1" fillId="0" borderId="0"/>
    <xf numFmtId="0" fontId="6" fillId="0" borderId="0"/>
    <xf numFmtId="0" fontId="8" fillId="0" borderId="0"/>
    <xf numFmtId="0" fontId="8" fillId="0" borderId="0"/>
    <xf numFmtId="0" fontId="9" fillId="0" borderId="0">
      <alignment vertical="center"/>
    </xf>
    <xf numFmtId="0" fontId="11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</cellStyleXfs>
  <cellXfs count="8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176" fontId="4" fillId="6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8" fontId="7" fillId="0" borderId="1" xfId="2" applyNumberFormat="1" applyFont="1" applyBorder="1" applyAlignment="1">
      <alignment wrapText="1"/>
    </xf>
    <xf numFmtId="2" fontId="4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6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6" fontId="7" fillId="5" borderId="1" xfId="2" applyNumberFormat="1" applyFont="1" applyFill="1" applyBorder="1" applyAlignment="1">
      <alignment wrapText="1"/>
    </xf>
    <xf numFmtId="176" fontId="4" fillId="0" borderId="1" xfId="2" applyNumberFormat="1" applyFont="1" applyBorder="1" applyAlignment="1">
      <alignment wrapText="1"/>
    </xf>
    <xf numFmtId="176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6" fontId="4" fillId="7" borderId="1" xfId="2" applyNumberFormat="1" applyFont="1" applyFill="1" applyBorder="1" applyAlignment="1">
      <alignment wrapText="1"/>
    </xf>
    <xf numFmtId="176" fontId="4" fillId="3" borderId="1" xfId="2" applyNumberFormat="1" applyFont="1" applyFill="1" applyBorder="1" applyAlignment="1">
      <alignment wrapText="1"/>
    </xf>
    <xf numFmtId="2" fontId="7" fillId="0" borderId="1" xfId="2" applyNumberFormat="1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3" applyFont="1" applyBorder="1" applyAlignment="1">
      <alignment horizontal="left" vertical="center" wrapText="1"/>
    </xf>
    <xf numFmtId="0" fontId="1" fillId="0" borderId="1" xfId="1" applyBorder="1" applyAlignment="1">
      <alignment horizontal="left" vertical="center"/>
    </xf>
    <xf numFmtId="0" fontId="1" fillId="0" borderId="1" xfId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/>
    </xf>
    <xf numFmtId="0" fontId="1" fillId="0" borderId="1" xfId="3" applyFont="1" applyBorder="1" applyAlignment="1">
      <alignment horizontal="center" vertical="center" wrapText="1"/>
    </xf>
    <xf numFmtId="0" fontId="1" fillId="0" borderId="1" xfId="6" applyFont="1" applyBorder="1" applyAlignment="1">
      <alignment horizontal="left" vertical="center" shrinkToFit="1"/>
    </xf>
    <xf numFmtId="178" fontId="1" fillId="8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1" fontId="1" fillId="8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176" fontId="1" fillId="8" borderId="1" xfId="0" applyNumberFormat="1" applyFont="1" applyFill="1" applyBorder="1" applyAlignment="1">
      <alignment vertical="center"/>
    </xf>
    <xf numFmtId="10" fontId="1" fillId="0" borderId="1" xfId="0" applyNumberFormat="1" applyFont="1" applyBorder="1" applyAlignment="1">
      <alignment vertical="center"/>
    </xf>
    <xf numFmtId="10" fontId="1" fillId="8" borderId="1" xfId="7" applyNumberFormat="1" applyFont="1" applyFill="1" applyBorder="1" applyAlignment="1">
      <alignment vertical="center"/>
    </xf>
    <xf numFmtId="176" fontId="1" fillId="0" borderId="1" xfId="0" applyNumberFormat="1" applyFont="1" applyBorder="1" applyAlignment="1">
      <alignment vertical="center" wrapText="1"/>
    </xf>
    <xf numFmtId="1" fontId="4" fillId="0" borderId="1" xfId="8" applyNumberFormat="1" applyFont="1" applyFill="1" applyBorder="1" applyAlignment="1">
      <alignment horizontal="center" vertical="center" shrinkToFit="1"/>
    </xf>
    <xf numFmtId="2" fontId="1" fillId="8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10" fontId="1" fillId="8" borderId="1" xfId="7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2" fontId="1" fillId="0" borderId="1" xfId="1" applyNumberFormat="1" applyBorder="1" applyAlignment="1">
      <alignment horizontal="left" vertical="center" wrapText="1"/>
    </xf>
    <xf numFmtId="10" fontId="1" fillId="0" borderId="1" xfId="0" applyNumberFormat="1" applyFont="1" applyBorder="1" applyAlignment="1">
      <alignment vertical="center" wrapText="1"/>
    </xf>
    <xf numFmtId="10" fontId="1" fillId="0" borderId="1" xfId="1" applyNumberFormat="1" applyBorder="1" applyAlignment="1">
      <alignment horizontal="left" vertical="center" wrapText="1"/>
    </xf>
    <xf numFmtId="0" fontId="1" fillId="9" borderId="1" xfId="3" applyFont="1" applyFill="1" applyBorder="1" applyAlignment="1">
      <alignment horizontal="left" vertical="center" wrapText="1"/>
    </xf>
    <xf numFmtId="0" fontId="1" fillId="5" borderId="1" xfId="3" applyFont="1" applyFill="1" applyBorder="1" applyAlignment="1">
      <alignment horizontal="center" vertical="center" wrapText="1"/>
    </xf>
    <xf numFmtId="0" fontId="1" fillId="2" borderId="1" xfId="5" applyFont="1" applyFill="1" applyBorder="1" applyAlignment="1">
      <alignment horizontal="left" vertical="center"/>
    </xf>
    <xf numFmtId="0" fontId="10" fillId="2" borderId="1" xfId="5" applyFont="1" applyFill="1" applyBorder="1" applyAlignment="1">
      <alignment horizontal="left" vertical="center" wrapText="1"/>
    </xf>
    <xf numFmtId="180" fontId="10" fillId="0" borderId="1" xfId="0" applyNumberFormat="1" applyFont="1" applyBorder="1" applyAlignment="1">
      <alignment horizontal="center" vertical="center" wrapText="1"/>
    </xf>
    <xf numFmtId="176" fontId="12" fillId="5" borderId="1" xfId="0" applyNumberFormat="1" applyFont="1" applyFill="1" applyBorder="1" applyAlignment="1">
      <alignment vertical="center" wrapText="1"/>
    </xf>
    <xf numFmtId="0" fontId="1" fillId="10" borderId="1" xfId="3" applyFont="1" applyFill="1" applyBorder="1" applyAlignment="1">
      <alignment horizontal="left" vertical="center" wrapText="1"/>
    </xf>
    <xf numFmtId="0" fontId="1" fillId="11" borderId="1" xfId="5" applyFont="1" applyFill="1" applyBorder="1" applyAlignment="1" applyProtection="1">
      <alignment horizontal="left" vertical="center" wrapText="1"/>
      <protection locked="0"/>
    </xf>
    <xf numFmtId="0" fontId="1" fillId="0" borderId="1" xfId="5" applyFont="1" applyBorder="1" applyAlignment="1">
      <alignment horizontal="left" vertical="center" wrapText="1"/>
    </xf>
    <xf numFmtId="0" fontId="1" fillId="0" borderId="1" xfId="5" applyFont="1" applyBorder="1" applyAlignment="1" applyProtection="1">
      <alignment horizontal="left" vertical="center" wrapText="1"/>
      <protection locked="0"/>
    </xf>
    <xf numFmtId="0" fontId="1" fillId="0" borderId="1" xfId="6" applyFont="1" applyBorder="1" applyAlignment="1">
      <alignment horizontal="center" vertical="center" wrapText="1"/>
    </xf>
    <xf numFmtId="181" fontId="1" fillId="0" borderId="1" xfId="5" applyNumberFormat="1" applyFont="1" applyBorder="1" applyAlignment="1">
      <alignment horizontal="left" vertical="center" wrapText="1"/>
    </xf>
    <xf numFmtId="0" fontId="1" fillId="5" borderId="1" xfId="3" applyFont="1" applyFill="1" applyBorder="1" applyAlignment="1">
      <alignment horizontal="left" vertical="center" wrapText="1"/>
    </xf>
    <xf numFmtId="0" fontId="1" fillId="0" borderId="1" xfId="10" applyFont="1" applyBorder="1" applyAlignment="1">
      <alignment horizontal="center" vertical="center" wrapText="1"/>
    </xf>
    <xf numFmtId="180" fontId="1" fillId="0" borderId="1" xfId="5" applyNumberFormat="1" applyFont="1" applyBorder="1" applyAlignment="1">
      <alignment horizontal="left" vertical="center" wrapText="1"/>
    </xf>
    <xf numFmtId="179" fontId="1" fillId="0" borderId="1" xfId="13" applyNumberFormat="1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26" fontId="12" fillId="5" borderId="1" xfId="12" applyNumberFormat="1" applyFont="1" applyFill="1" applyBorder="1" applyAlignment="1">
      <alignment horizontal="center" vertical="center" wrapText="1"/>
    </xf>
    <xf numFmtId="0" fontId="1" fillId="12" borderId="1" xfId="3" applyFont="1" applyFill="1" applyBorder="1" applyAlignment="1">
      <alignment horizontal="left" vertical="center" wrapText="1"/>
    </xf>
    <xf numFmtId="179" fontId="1" fillId="0" borderId="1" xfId="13" applyNumberFormat="1" applyFont="1" applyBorder="1" applyAlignment="1">
      <alignment horizontal="left" vertical="center"/>
    </xf>
    <xf numFmtId="176" fontId="4" fillId="0" borderId="0" xfId="0" applyNumberFormat="1" applyFon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vertical="center" wrapText="1"/>
    </xf>
  </cellXfs>
  <cellStyles count="14">
    <cellStyle name="Comma 7" xfId="9"/>
    <cellStyle name="Normal 10" xfId="10"/>
    <cellStyle name="Normal 10 19 2" xfId="13"/>
    <cellStyle name="Normal 2" xfId="1"/>
    <cellStyle name="Normal 2 18 2" xfId="2"/>
    <cellStyle name="Normal 2 42" xfId="4"/>
    <cellStyle name="Normal 3" xfId="5"/>
    <cellStyle name="Percent 17" xfId="8"/>
    <cellStyle name="Percent 2" xfId="7"/>
    <cellStyle name="常规" xfId="0" builtinId="0"/>
    <cellStyle name="常规 20 2 2" xfId="12"/>
    <cellStyle name="常规 20 2 3" xfId="11"/>
    <cellStyle name="常规 20 2 4" xfId="6"/>
    <cellStyle name="常规_quotation-Mercury  3.22.2011 (for BBB)_BBB Spring 12 Styleout Belize - Heather 102111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673485</xdr:colOff>
      <xdr:row>3</xdr:row>
      <xdr:rowOff>87021</xdr:rowOff>
    </xdr:from>
    <xdr:to>
      <xdr:col>1</xdr:col>
      <xdr:colOff>1548861</xdr:colOff>
      <xdr:row>4</xdr:row>
      <xdr:rowOff>173629</xdr:rowOff>
    </xdr:to>
    <xdr:pic>
      <xdr:nvPicPr>
        <xdr:cNvPr id="12" name="图片 23">
          <a:extLst>
            <a:ext uri="{FF2B5EF4-FFF2-40B4-BE49-F238E27FC236}">
              <a16:creationId xmlns="" xmlns:a16="http://schemas.microsoft.com/office/drawing/2014/main" id="{D322379D-44E2-44F7-916F-7438451C3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9760" y="9707271"/>
          <a:ext cx="875376" cy="467609"/>
        </a:xfrm>
        <a:prstGeom prst="rect">
          <a:avLst/>
        </a:prstGeom>
      </xdr:spPr>
    </xdr:pic>
    <xdr:clientData/>
  </xdr:twoCellAnchor>
  <xdr:twoCellAnchor editAs="oneCell">
    <xdr:from>
      <xdr:col>1</xdr:col>
      <xdr:colOff>728281</xdr:colOff>
      <xdr:row>7</xdr:row>
      <xdr:rowOff>0</xdr:rowOff>
    </xdr:from>
    <xdr:to>
      <xdr:col>1</xdr:col>
      <xdr:colOff>1483184</xdr:colOff>
      <xdr:row>8</xdr:row>
      <xdr:rowOff>304885</xdr:rowOff>
    </xdr:to>
    <xdr:pic>
      <xdr:nvPicPr>
        <xdr:cNvPr id="14" name="图片 25">
          <a:extLst>
            <a:ext uri="{FF2B5EF4-FFF2-40B4-BE49-F238E27FC236}">
              <a16:creationId xmlns="" xmlns:a16="http://schemas.microsoft.com/office/drawing/2014/main" id="{433621B0-A7B8-4A74-9CD2-489CCF4D0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556" y="16522086"/>
          <a:ext cx="754903" cy="1108886"/>
        </a:xfrm>
        <a:prstGeom prst="rect">
          <a:avLst/>
        </a:prstGeom>
      </xdr:spPr>
    </xdr:pic>
    <xdr:clientData/>
  </xdr:twoCellAnchor>
  <xdr:twoCellAnchor editAs="oneCell">
    <xdr:from>
      <xdr:col>1</xdr:col>
      <xdr:colOff>439012</xdr:colOff>
      <xdr:row>1</xdr:row>
      <xdr:rowOff>87118</xdr:rowOff>
    </xdr:from>
    <xdr:to>
      <xdr:col>1</xdr:col>
      <xdr:colOff>1900860</xdr:colOff>
      <xdr:row>2</xdr:row>
      <xdr:rowOff>314607</xdr:rowOff>
    </xdr:to>
    <xdr:pic>
      <xdr:nvPicPr>
        <xdr:cNvPr id="21" name="Picture 17">
          <a:extLst>
            <a:ext uri="{FF2B5EF4-FFF2-40B4-BE49-F238E27FC236}">
              <a16:creationId xmlns="" xmlns:a16="http://schemas.microsoft.com/office/drawing/2014/main" id="{9A93C74F-8C2D-4C16-956C-94DC3C97C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5287" y="8945368"/>
          <a:ext cx="1461848" cy="608489"/>
        </a:xfrm>
        <a:prstGeom prst="rect">
          <a:avLst/>
        </a:prstGeom>
      </xdr:spPr>
    </xdr:pic>
    <xdr:clientData/>
  </xdr:twoCellAnchor>
  <xdr:twoCellAnchor editAs="oneCell">
    <xdr:from>
      <xdr:col>1</xdr:col>
      <xdr:colOff>471604</xdr:colOff>
      <xdr:row>3</xdr:row>
      <xdr:rowOff>54876</xdr:rowOff>
    </xdr:from>
    <xdr:to>
      <xdr:col>1</xdr:col>
      <xdr:colOff>1724855</xdr:colOff>
      <xdr:row>4</xdr:row>
      <xdr:rowOff>241404</xdr:rowOff>
    </xdr:to>
    <xdr:pic>
      <xdr:nvPicPr>
        <xdr:cNvPr id="22" name="Picture 15">
          <a:extLst>
            <a:ext uri="{FF2B5EF4-FFF2-40B4-BE49-F238E27FC236}">
              <a16:creationId xmlns="" xmlns:a16="http://schemas.microsoft.com/office/drawing/2014/main" id="{7476E581-E281-4B25-B174-7B7643BE8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7879" y="9675126"/>
          <a:ext cx="1253251" cy="567529"/>
        </a:xfrm>
        <a:prstGeom prst="rect">
          <a:avLst/>
        </a:prstGeom>
      </xdr:spPr>
    </xdr:pic>
    <xdr:clientData/>
  </xdr:twoCellAnchor>
  <xdr:oneCellAnchor>
    <xdr:from>
      <xdr:col>1</xdr:col>
      <xdr:colOff>954920</xdr:colOff>
      <xdr:row>5</xdr:row>
      <xdr:rowOff>123293</xdr:rowOff>
    </xdr:from>
    <xdr:ext cx="315080" cy="750957"/>
    <xdr:pic>
      <xdr:nvPicPr>
        <xdr:cNvPr id="23" name="图片 22">
          <a:extLst>
            <a:ext uri="{FF2B5EF4-FFF2-40B4-BE49-F238E27FC236}">
              <a16:creationId xmlns="" xmlns:a16="http://schemas.microsoft.com/office/drawing/2014/main" id="{3A54B284-6E8B-43B8-BBFC-836C01F25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1631195" y="11800943"/>
          <a:ext cx="315080" cy="750957"/>
        </a:xfrm>
        <a:prstGeom prst="rect">
          <a:avLst/>
        </a:prstGeom>
      </xdr:spPr>
    </xdr:pic>
    <xdr:clientData/>
  </xdr:oneCellAnchor>
  <xdr:oneCellAnchor>
    <xdr:from>
      <xdr:col>1</xdr:col>
      <xdr:colOff>954920</xdr:colOff>
      <xdr:row>6</xdr:row>
      <xdr:rowOff>123293</xdr:rowOff>
    </xdr:from>
    <xdr:ext cx="315080" cy="750957"/>
    <xdr:pic>
      <xdr:nvPicPr>
        <xdr:cNvPr id="24" name="图片 24">
          <a:extLst>
            <a:ext uri="{FF2B5EF4-FFF2-40B4-BE49-F238E27FC236}">
              <a16:creationId xmlns="" xmlns:a16="http://schemas.microsoft.com/office/drawing/2014/main" id="{D8D03923-1EA6-4900-98E7-6FAE7EBF2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1631195" y="12810593"/>
          <a:ext cx="315080" cy="750957"/>
        </a:xfrm>
        <a:prstGeom prst="rect">
          <a:avLst/>
        </a:prstGeom>
      </xdr:spPr>
    </xdr:pic>
    <xdr:clientData/>
  </xdr:oneCellAnchor>
  <xdr:oneCellAnchor>
    <xdr:from>
      <xdr:col>1</xdr:col>
      <xdr:colOff>839974</xdr:colOff>
      <xdr:row>8</xdr:row>
      <xdr:rowOff>44184</xdr:rowOff>
    </xdr:from>
    <xdr:ext cx="697993" cy="1006027"/>
    <xdr:pic>
      <xdr:nvPicPr>
        <xdr:cNvPr id="27" name="图片 30">
          <a:extLst>
            <a:ext uri="{FF2B5EF4-FFF2-40B4-BE49-F238E27FC236}">
              <a16:creationId xmlns="" xmlns:a16="http://schemas.microsoft.com/office/drawing/2014/main" id="{48759FD8-3036-47F3-990A-1699324C3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16249" y="20237184"/>
          <a:ext cx="697993" cy="100602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MISSES\801\ZELLERS\F97\F7-10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Cat.%2094%20---%20January%202007%20Approve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EXIT%20STRATEGY%207.8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TRACKING\WENDY\APPROVA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scott%20fryzel\mid%20year%20updates\category%208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&#26700;&#38754;\BBB\item%20set%20up\Final\BBB_Bombay_Cambay_Item%20Set%20Up_2011102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Metal%20Utility%20China%20COO%20Domestic%20Commitment%20Sheet%20-%2020251120--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ILES\Business\Sears\Item%20Setup\Copy%20of%20Fall%202011%20JLA%20Better%20Shower%20Curtains%20DISPLAY%20Exploding%20Assortment%20Spec%20She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TEMPLATE\CONST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Fall%2012%20development\D65%20Holiday\Line%20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/>
      <sheetData sheetId="1"/>
      <sheetData sheetId="2"/>
      <sheetData sheetId="3" refreshError="1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317-TOP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317-TOP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  <sheetName val="Import Quote Sheet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Info"/>
      <sheetName val="Mapping"/>
      <sheetName val="317-TOP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Info"/>
      <sheetName val="Mapp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Costs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Mapping"/>
      <sheetName val="Costs"/>
      <sheetName val="Spec Sheet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  <sheetName val="Mapping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Spec Shee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Q1"/>
      <sheetName val="Spec Shee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A2" t="str">
            <v>Y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Page 1 Sales and Forecast"/>
      <sheetName val=" Projected 2006 VS. 2005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11.20"/>
      <sheetName val="Commitment"/>
      <sheetName val="Item"/>
      <sheetName val="Serena 11.20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other data"/>
      <sheetName val="diff group head"/>
      <sheetName val="hangers"/>
      <sheetName val="comments"/>
      <sheetName val="vendor info"/>
      <sheetName val="tick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Mapping"/>
      <sheetName val="COO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PT TABLE"/>
      <sheetName val="COMMON ATTR"/>
      <sheetName val="RN_Item Disposition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PT TABLE"/>
      <sheetName val="COMMON ATTR"/>
      <sheetName val="RN_Item Disposition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Import Quote Sheet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  <sheetName val="317-TO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S10"/>
  <sheetViews>
    <sheetView tabSelected="1" topLeftCell="AO1" zoomScale="83" zoomScaleNormal="83" workbookViewId="0">
      <selection activeCell="BO10" sqref="BO10"/>
    </sheetView>
  </sheetViews>
  <sheetFormatPr defaultColWidth="9.140625" defaultRowHeight="15" x14ac:dyDescent="0.25"/>
  <cols>
    <col min="1" max="1" width="10.140625" style="1" customWidth="1"/>
    <col min="2" max="2" width="34.85546875" style="2" customWidth="1"/>
    <col min="3" max="3" width="8.42578125" style="2" hidden="1" customWidth="1"/>
    <col min="4" max="6" width="21.85546875" style="2" customWidth="1"/>
    <col min="7" max="7" width="18" style="2" customWidth="1"/>
    <col min="8" max="8" width="13" style="2" customWidth="1"/>
    <col min="9" max="9" width="11.42578125" style="2" customWidth="1"/>
    <col min="10" max="10" width="18.140625" style="2" customWidth="1"/>
    <col min="11" max="11" width="12.140625" style="4" customWidth="1"/>
    <col min="12" max="12" width="25.85546875" style="2" customWidth="1"/>
    <col min="13" max="13" width="9.140625" style="2" customWidth="1"/>
    <col min="14" max="14" width="6.140625" style="2" customWidth="1"/>
    <col min="15" max="15" width="8.5703125" style="2" customWidth="1"/>
    <col min="16" max="16" width="13.140625" style="2" customWidth="1"/>
    <col min="17" max="17" width="15" style="2" customWidth="1"/>
    <col min="18" max="18" width="8.85546875" style="2" customWidth="1"/>
    <col min="19" max="19" width="8.140625" style="5" customWidth="1"/>
    <col min="20" max="20" width="8.5703125" style="81" customWidth="1"/>
    <col min="21" max="21" width="9.42578125" style="2" customWidth="1"/>
    <col min="22" max="22" width="15.85546875" style="2" customWidth="1"/>
    <col min="23" max="23" width="8.140625" style="82" customWidth="1"/>
    <col min="24" max="24" width="8.7109375" style="82" customWidth="1"/>
    <col min="25" max="25" width="8.5703125" style="82" customWidth="1"/>
    <col min="26" max="26" width="8.140625" style="82" customWidth="1"/>
    <col min="27" max="27" width="8.7109375" style="82" customWidth="1"/>
    <col min="28" max="28" width="7.140625" style="82" customWidth="1"/>
    <col min="29" max="29" width="9" style="7" customWidth="1"/>
    <col min="30" max="30" width="6.28515625" style="83" customWidth="1"/>
    <col min="31" max="31" width="10" style="84" customWidth="1"/>
    <col min="32" max="32" width="10" style="7" customWidth="1"/>
    <col min="33" max="33" width="9.85546875" style="83" customWidth="1"/>
    <col min="34" max="34" width="7.85546875" style="2" customWidth="1"/>
    <col min="35" max="35" width="8.85546875" style="5" customWidth="1"/>
    <col min="36" max="36" width="14.85546875" style="2" customWidth="1"/>
    <col min="37" max="37" width="8.42578125" style="6" customWidth="1"/>
    <col min="38" max="38" width="9" style="5" customWidth="1"/>
    <col min="39" max="39" width="8.42578125" style="5" customWidth="1"/>
    <col min="40" max="40" width="7.85546875" style="6" customWidth="1"/>
    <col min="41" max="41" width="5.85546875" style="5" customWidth="1"/>
    <col min="42" max="42" width="8.140625" style="6" customWidth="1"/>
    <col min="43" max="43" width="9.28515625" style="5" customWidth="1"/>
    <col min="44" max="44" width="8.140625" style="6" customWidth="1"/>
    <col min="45" max="45" width="9.28515625" style="5" customWidth="1"/>
    <col min="46" max="46" width="7.85546875" style="5" customWidth="1"/>
    <col min="47" max="47" width="8.140625" style="6" customWidth="1"/>
    <col min="48" max="49" width="9.28515625" style="5" customWidth="1"/>
    <col min="50" max="50" width="11.5703125" style="6" customWidth="1"/>
    <col min="51" max="51" width="10.85546875" style="5" customWidth="1"/>
    <col min="52" max="52" width="9.28515625" style="5" customWidth="1"/>
    <col min="53" max="53" width="11.5703125" style="6" customWidth="1"/>
    <col min="54" max="54" width="10.85546875" style="5" customWidth="1"/>
    <col min="55" max="55" width="11.5703125" style="6" customWidth="1"/>
    <col min="56" max="56" width="10.85546875" style="5" customWidth="1"/>
    <col min="57" max="57" width="7.85546875" style="5" customWidth="1"/>
    <col min="58" max="58" width="9.5703125" style="5" customWidth="1"/>
    <col min="59" max="59" width="10.42578125" style="5" customWidth="1"/>
    <col min="60" max="60" width="12.140625" style="5" customWidth="1"/>
    <col min="61" max="61" width="9.140625" style="2" customWidth="1"/>
    <col min="62" max="62" width="10.140625" style="5" customWidth="1"/>
    <col min="63" max="63" width="9.140625" style="2" customWidth="1"/>
    <col min="64" max="64" width="15.42578125" style="5" customWidth="1"/>
    <col min="65" max="65" width="12.7109375" style="5" customWidth="1"/>
    <col min="66" max="66" width="11.85546875" style="5" customWidth="1"/>
    <col min="67" max="67" width="12.28515625" style="2" customWidth="1"/>
    <col min="68" max="68" width="9.140625" style="7" customWidth="1"/>
    <col min="69" max="16384" width="9.140625" style="2"/>
  </cols>
  <sheetData>
    <row r="1" spans="1:71" ht="68.099999999999994" customHeight="1" x14ac:dyDescent="0.25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3" t="s">
        <v>8</v>
      </c>
      <c r="J1" s="12" t="s">
        <v>9</v>
      </c>
      <c r="K1" s="13" t="s">
        <v>10</v>
      </c>
      <c r="L1" s="12" t="s">
        <v>11</v>
      </c>
      <c r="M1" s="12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8" t="s">
        <v>21</v>
      </c>
      <c r="W1" s="17" t="s">
        <v>22</v>
      </c>
      <c r="X1" s="17" t="s">
        <v>23</v>
      </c>
      <c r="Y1" s="17" t="s">
        <v>24</v>
      </c>
      <c r="Z1" s="17" t="s">
        <v>25</v>
      </c>
      <c r="AA1" s="17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21" t="s">
        <v>31</v>
      </c>
      <c r="AG1" s="22" t="s">
        <v>32</v>
      </c>
      <c r="AH1" s="8" t="s">
        <v>33</v>
      </c>
      <c r="AI1" s="23" t="s">
        <v>34</v>
      </c>
      <c r="AJ1" s="8" t="s">
        <v>35</v>
      </c>
      <c r="AK1" s="24" t="s">
        <v>36</v>
      </c>
      <c r="AL1" s="25" t="s">
        <v>37</v>
      </c>
      <c r="AM1" s="23" t="s">
        <v>38</v>
      </c>
      <c r="AN1" s="24" t="s">
        <v>39</v>
      </c>
      <c r="AO1" s="23" t="s">
        <v>40</v>
      </c>
      <c r="AP1" s="24" t="s">
        <v>41</v>
      </c>
      <c r="AQ1" s="23" t="s">
        <v>42</v>
      </c>
      <c r="AR1" s="24" t="s">
        <v>43</v>
      </c>
      <c r="AS1" s="23" t="s">
        <v>44</v>
      </c>
      <c r="AT1" s="26" t="s">
        <v>45</v>
      </c>
      <c r="AU1" s="24" t="s">
        <v>46</v>
      </c>
      <c r="AV1" s="23" t="s">
        <v>47</v>
      </c>
      <c r="AW1" s="26" t="s">
        <v>48</v>
      </c>
      <c r="AX1" s="24" t="s">
        <v>49</v>
      </c>
      <c r="AY1" s="23" t="s">
        <v>50</v>
      </c>
      <c r="AZ1" s="26" t="s">
        <v>51</v>
      </c>
      <c r="BA1" s="24" t="s">
        <v>52</v>
      </c>
      <c r="BB1" s="23" t="s">
        <v>53</v>
      </c>
      <c r="BC1" s="24" t="s">
        <v>54</v>
      </c>
      <c r="BD1" s="23" t="s">
        <v>55</v>
      </c>
      <c r="BE1" s="23" t="s">
        <v>56</v>
      </c>
      <c r="BF1" s="27" t="s">
        <v>57</v>
      </c>
      <c r="BG1" s="28" t="s">
        <v>58</v>
      </c>
      <c r="BH1" s="29" t="s">
        <v>59</v>
      </c>
      <c r="BI1" s="28" t="s">
        <v>60</v>
      </c>
      <c r="BJ1" s="30" t="s">
        <v>61</v>
      </c>
      <c r="BK1" s="8" t="s">
        <v>62</v>
      </c>
      <c r="BL1" s="23" t="s">
        <v>63</v>
      </c>
      <c r="BM1" s="23" t="s">
        <v>64</v>
      </c>
      <c r="BN1" s="23" t="s">
        <v>65</v>
      </c>
      <c r="BO1" s="31" t="s">
        <v>66</v>
      </c>
      <c r="BP1" s="32" t="s">
        <v>67</v>
      </c>
      <c r="BQ1" s="3"/>
      <c r="BR1" s="3"/>
      <c r="BS1" s="3"/>
    </row>
    <row r="2" spans="1:71" s="57" customFormat="1" ht="30" customHeight="1" x14ac:dyDescent="0.25">
      <c r="A2" s="33">
        <v>13</v>
      </c>
      <c r="B2" s="85"/>
      <c r="C2" s="38"/>
      <c r="D2" s="40" t="s">
        <v>74</v>
      </c>
      <c r="E2" s="36" t="s">
        <v>82</v>
      </c>
      <c r="F2" s="36" t="s">
        <v>69</v>
      </c>
      <c r="G2" s="61" t="s">
        <v>83</v>
      </c>
      <c r="H2" s="35" t="s">
        <v>75</v>
      </c>
      <c r="I2" s="35" t="s">
        <v>75</v>
      </c>
      <c r="J2" s="62" t="s">
        <v>76</v>
      </c>
      <c r="K2" s="37" t="s">
        <v>77</v>
      </c>
      <c r="L2" s="37" t="s">
        <v>84</v>
      </c>
      <c r="M2" s="35" t="s">
        <v>78</v>
      </c>
      <c r="N2" s="38"/>
      <c r="O2" s="38"/>
      <c r="P2" s="63" t="s">
        <v>85</v>
      </c>
      <c r="Q2" s="64"/>
      <c r="R2" s="34" t="s">
        <v>70</v>
      </c>
      <c r="S2" s="49"/>
      <c r="T2" s="53">
        <v>1.2</v>
      </c>
      <c r="U2" s="34" t="s">
        <v>71</v>
      </c>
      <c r="V2" s="40" t="s">
        <v>79</v>
      </c>
      <c r="W2" s="65">
        <v>37.200000000000003</v>
      </c>
      <c r="X2" s="65">
        <v>17.399999999999999</v>
      </c>
      <c r="Y2" s="65">
        <v>21.7</v>
      </c>
      <c r="Z2" s="65">
        <v>37.200000000000003</v>
      </c>
      <c r="AA2" s="65">
        <v>17.399999999999999</v>
      </c>
      <c r="AB2" s="65">
        <v>21.7</v>
      </c>
      <c r="AC2" s="58">
        <v>8</v>
      </c>
      <c r="AD2" s="41">
        <v>24</v>
      </c>
      <c r="AE2" s="42">
        <f t="shared" ref="AE2:AE9" si="0">IF(Z2="","",Z2*AA2*AB2/1000000)</f>
        <v>1.4045975999999998E-2</v>
      </c>
      <c r="AF2" s="43">
        <v>63</v>
      </c>
      <c r="AG2" s="44">
        <f t="shared" ref="AG2:AG9" si="1">IF(AD2="","",AF2/AE2*AD2)</f>
        <v>107646.48893035273</v>
      </c>
      <c r="AH2" s="45">
        <v>3300</v>
      </c>
      <c r="AI2" s="46">
        <f t="shared" ref="AI2:AI9" si="2">IF(ISERROR(AH2/AG2),"",AH2/AG2)</f>
        <v>3.0655899999999996E-2</v>
      </c>
      <c r="AJ2" s="38" t="s">
        <v>80</v>
      </c>
      <c r="AK2" s="60">
        <f t="shared" ref="AK2:AK5" si="3">3.9%+25%+20%</f>
        <v>0.48899999999999999</v>
      </c>
      <c r="AL2" s="46">
        <f t="shared" ref="AL2:AL9" si="4">IF(ISERROR(T2*AK2),"",T2*AK2)</f>
        <v>0.58679999999999999</v>
      </c>
      <c r="AM2" s="46">
        <f t="shared" ref="AM2:AM9" si="5">IF(ISERROR(T2+AI2+AL2),"",T2+AI2+AL2)</f>
        <v>1.8174558999999999</v>
      </c>
      <c r="AN2" s="47">
        <v>0</v>
      </c>
      <c r="AO2" s="46">
        <f t="shared" ref="AO2:AO9" si="6">IF(ISERROR(BH2*AN2),"",BH2*AN2)</f>
        <v>0</v>
      </c>
      <c r="AP2" s="59">
        <v>0.05</v>
      </c>
      <c r="AQ2" s="46">
        <f t="shared" ref="AQ2:AQ9" si="7">IF(ISERROR(BH2*AP2),"",BH2*AP2)</f>
        <v>0.15500000000000003</v>
      </c>
      <c r="AR2" s="47">
        <v>0</v>
      </c>
      <c r="AS2" s="46">
        <f t="shared" ref="AS2:AS9" si="8">IF(ISERROR(BH2*AR2),"",BH2*AR2)</f>
        <v>0</v>
      </c>
      <c r="AT2" s="39">
        <v>0</v>
      </c>
      <c r="AU2" s="47">
        <v>0</v>
      </c>
      <c r="AV2" s="46">
        <f t="shared" ref="AV2:AV9" si="9">IF(ISERROR(BH2*AU2),"",BH2*AU2)</f>
        <v>0</v>
      </c>
      <c r="AW2" s="39">
        <v>0</v>
      </c>
      <c r="AX2" s="47">
        <v>0</v>
      </c>
      <c r="AY2" s="46">
        <f t="shared" ref="AY2:AY9" si="10">IF(ISERROR(BH2*AX2),"",BH2*AX2)</f>
        <v>0</v>
      </c>
      <c r="AZ2" s="39">
        <v>0</v>
      </c>
      <c r="BA2" s="47">
        <v>0</v>
      </c>
      <c r="BB2" s="46">
        <f t="shared" ref="BB2:BB9" si="11">IF(ISERROR(BH2*BA2),"",BH2*BA2)</f>
        <v>0</v>
      </c>
      <c r="BC2" s="47">
        <v>0.08</v>
      </c>
      <c r="BD2" s="46">
        <f t="shared" ref="BD2:BD9" si="12">IF(ISERROR(BH2*BC2),"",BH2*BC2)</f>
        <v>0.24800000000000003</v>
      </c>
      <c r="BE2" s="46">
        <f t="shared" ref="BE2:BE9" si="13">IF(ISERROR(AO2+AQ2+AS2+AV2+AY2+BB2+BD2),"",AO2+AQ2+AS2+AV2+AY2+BB2+BD2)</f>
        <v>0.40300000000000002</v>
      </c>
      <c r="BF2" s="46">
        <f t="shared" ref="BF2:BF9" si="14">IF(ISERROR(AM2+BE2),"",AM2+BE2)</f>
        <v>2.2204559000000001</v>
      </c>
      <c r="BG2" s="48">
        <f t="shared" ref="BG2:BG9" si="15">IF(ISERROR((BH2-BF2)/BH2),"",(BH2-BF2)/BH2)</f>
        <v>0.28372390322580643</v>
      </c>
      <c r="BH2" s="66">
        <v>3.1</v>
      </c>
      <c r="BI2" s="54"/>
      <c r="BJ2" s="49"/>
      <c r="BK2" s="50">
        <v>2400</v>
      </c>
      <c r="BL2" s="46">
        <f t="shared" ref="BL2:BL9" si="16">IF(ISERROR(BF2*BK2),"",BF2*BK2)</f>
        <v>5329.0941600000006</v>
      </c>
      <c r="BM2" s="46">
        <f t="shared" ref="BM2:BM9" si="17">IF(ISERROR(BH2*BK2),"",BH2*BK2)</f>
        <v>7440</v>
      </c>
      <c r="BN2" s="46" t="str">
        <f>IF(ISERROR(#REF!*BK2),"",#REF!*BK2)</f>
        <v/>
      </c>
      <c r="BO2" s="51">
        <v>1.4</v>
      </c>
      <c r="BP2" s="55"/>
      <c r="BQ2" s="56"/>
      <c r="BR2" s="56"/>
      <c r="BS2" s="56"/>
    </row>
    <row r="3" spans="1:71" s="57" customFormat="1" ht="30" customHeight="1" x14ac:dyDescent="0.25">
      <c r="A3" s="33">
        <v>14</v>
      </c>
      <c r="B3" s="85"/>
      <c r="C3" s="38"/>
      <c r="D3" s="40" t="s">
        <v>74</v>
      </c>
      <c r="E3" s="36" t="s">
        <v>82</v>
      </c>
      <c r="F3" s="36" t="s">
        <v>69</v>
      </c>
      <c r="G3" s="61" t="s">
        <v>83</v>
      </c>
      <c r="H3" s="35" t="s">
        <v>75</v>
      </c>
      <c r="I3" s="35" t="s">
        <v>75</v>
      </c>
      <c r="J3" s="62" t="s">
        <v>76</v>
      </c>
      <c r="K3" s="37" t="s">
        <v>77</v>
      </c>
      <c r="L3" s="37" t="s">
        <v>84</v>
      </c>
      <c r="M3" s="35" t="s">
        <v>81</v>
      </c>
      <c r="N3" s="38"/>
      <c r="O3" s="38"/>
      <c r="P3" s="63" t="s">
        <v>86</v>
      </c>
      <c r="Q3" s="64"/>
      <c r="R3" s="34" t="s">
        <v>70</v>
      </c>
      <c r="S3" s="49"/>
      <c r="T3" s="53">
        <v>1.22</v>
      </c>
      <c r="U3" s="34" t="s">
        <v>71</v>
      </c>
      <c r="V3" s="40" t="s">
        <v>79</v>
      </c>
      <c r="W3" s="65">
        <v>37.200000000000003</v>
      </c>
      <c r="X3" s="65">
        <v>17.399999999999999</v>
      </c>
      <c r="Y3" s="65">
        <v>21.7</v>
      </c>
      <c r="Z3" s="65">
        <v>37.200000000000003</v>
      </c>
      <c r="AA3" s="65">
        <v>17.399999999999999</v>
      </c>
      <c r="AB3" s="65">
        <v>21.7</v>
      </c>
      <c r="AC3" s="58">
        <v>8</v>
      </c>
      <c r="AD3" s="41">
        <v>24</v>
      </c>
      <c r="AE3" s="42">
        <f t="shared" si="0"/>
        <v>1.4045975999999998E-2</v>
      </c>
      <c r="AF3" s="43">
        <v>63</v>
      </c>
      <c r="AG3" s="44">
        <f t="shared" si="1"/>
        <v>107646.48893035273</v>
      </c>
      <c r="AH3" s="45">
        <v>3300</v>
      </c>
      <c r="AI3" s="46">
        <f t="shared" si="2"/>
        <v>3.0655899999999996E-2</v>
      </c>
      <c r="AJ3" s="38" t="s">
        <v>80</v>
      </c>
      <c r="AK3" s="60">
        <f t="shared" si="3"/>
        <v>0.48899999999999999</v>
      </c>
      <c r="AL3" s="46">
        <f t="shared" si="4"/>
        <v>0.59658</v>
      </c>
      <c r="AM3" s="46">
        <f t="shared" si="5"/>
        <v>1.8472358999999998</v>
      </c>
      <c r="AN3" s="47">
        <v>0</v>
      </c>
      <c r="AO3" s="46">
        <f t="shared" si="6"/>
        <v>0</v>
      </c>
      <c r="AP3" s="59">
        <v>0.05</v>
      </c>
      <c r="AQ3" s="46">
        <f t="shared" si="7"/>
        <v>0.15500000000000003</v>
      </c>
      <c r="AR3" s="47">
        <v>0</v>
      </c>
      <c r="AS3" s="46">
        <f t="shared" si="8"/>
        <v>0</v>
      </c>
      <c r="AT3" s="39">
        <v>0</v>
      </c>
      <c r="AU3" s="47">
        <v>0</v>
      </c>
      <c r="AV3" s="46">
        <f t="shared" si="9"/>
        <v>0</v>
      </c>
      <c r="AW3" s="39">
        <v>0</v>
      </c>
      <c r="AX3" s="47">
        <v>0</v>
      </c>
      <c r="AY3" s="46">
        <f t="shared" si="10"/>
        <v>0</v>
      </c>
      <c r="AZ3" s="39">
        <v>0</v>
      </c>
      <c r="BA3" s="47">
        <v>0</v>
      </c>
      <c r="BB3" s="46">
        <f t="shared" si="11"/>
        <v>0</v>
      </c>
      <c r="BC3" s="47">
        <v>0.08</v>
      </c>
      <c r="BD3" s="46">
        <f t="shared" si="12"/>
        <v>0.24800000000000003</v>
      </c>
      <c r="BE3" s="46">
        <f t="shared" si="13"/>
        <v>0.40300000000000002</v>
      </c>
      <c r="BF3" s="46">
        <f t="shared" si="14"/>
        <v>2.2502358999999998</v>
      </c>
      <c r="BG3" s="48">
        <f t="shared" si="15"/>
        <v>0.2741174516129033</v>
      </c>
      <c r="BH3" s="66">
        <v>3.1</v>
      </c>
      <c r="BI3" s="54"/>
      <c r="BJ3" s="49"/>
      <c r="BK3" s="50">
        <v>2400</v>
      </c>
      <c r="BL3" s="46">
        <f t="shared" si="16"/>
        <v>5400.5661599999994</v>
      </c>
      <c r="BM3" s="46">
        <f t="shared" si="17"/>
        <v>7440</v>
      </c>
      <c r="BN3" s="46" t="str">
        <f>IF(ISERROR(#REF!*BK3),"",#REF!*BK3)</f>
        <v/>
      </c>
      <c r="BO3" s="51">
        <v>1.4</v>
      </c>
      <c r="BP3" s="55"/>
      <c r="BQ3" s="56"/>
      <c r="BR3" s="56"/>
      <c r="BS3" s="56"/>
    </row>
    <row r="4" spans="1:71" s="57" customFormat="1" ht="30" customHeight="1" x14ac:dyDescent="0.25">
      <c r="A4" s="52">
        <v>15</v>
      </c>
      <c r="B4" s="85"/>
      <c r="C4" s="38"/>
      <c r="D4" s="40" t="s">
        <v>74</v>
      </c>
      <c r="E4" s="36" t="s">
        <v>82</v>
      </c>
      <c r="F4" s="36" t="s">
        <v>69</v>
      </c>
      <c r="G4" s="67" t="s">
        <v>87</v>
      </c>
      <c r="H4" s="35" t="s">
        <v>75</v>
      </c>
      <c r="I4" s="35" t="s">
        <v>75</v>
      </c>
      <c r="J4" s="62" t="s">
        <v>76</v>
      </c>
      <c r="K4" s="37" t="s">
        <v>77</v>
      </c>
      <c r="L4" s="37" t="s">
        <v>88</v>
      </c>
      <c r="M4" s="35" t="s">
        <v>78</v>
      </c>
      <c r="N4" s="38"/>
      <c r="O4" s="38"/>
      <c r="P4" s="63" t="s">
        <v>89</v>
      </c>
      <c r="Q4" s="64"/>
      <c r="R4" s="34" t="s">
        <v>70</v>
      </c>
      <c r="S4" s="49"/>
      <c r="T4" s="53">
        <v>1.1499999999999999</v>
      </c>
      <c r="U4" s="34" t="s">
        <v>71</v>
      </c>
      <c r="V4" s="40" t="s">
        <v>79</v>
      </c>
      <c r="W4" s="65">
        <v>38.5</v>
      </c>
      <c r="X4" s="65">
        <v>16.2</v>
      </c>
      <c r="Y4" s="65">
        <v>28.9</v>
      </c>
      <c r="Z4" s="65">
        <v>38.5</v>
      </c>
      <c r="AA4" s="65">
        <v>16.2</v>
      </c>
      <c r="AB4" s="65">
        <v>28.9</v>
      </c>
      <c r="AC4" s="58">
        <v>8</v>
      </c>
      <c r="AD4" s="41">
        <v>24</v>
      </c>
      <c r="AE4" s="42">
        <f t="shared" si="0"/>
        <v>1.8024929999999998E-2</v>
      </c>
      <c r="AF4" s="43">
        <v>63</v>
      </c>
      <c r="AG4" s="44">
        <f t="shared" si="1"/>
        <v>83883.820908042369</v>
      </c>
      <c r="AH4" s="45">
        <v>3300</v>
      </c>
      <c r="AI4" s="46">
        <f t="shared" si="2"/>
        <v>3.9340124999999997E-2</v>
      </c>
      <c r="AJ4" s="38" t="s">
        <v>80</v>
      </c>
      <c r="AK4" s="60">
        <f t="shared" si="3"/>
        <v>0.48899999999999999</v>
      </c>
      <c r="AL4" s="46">
        <f t="shared" si="4"/>
        <v>0.56234999999999991</v>
      </c>
      <c r="AM4" s="46">
        <f t="shared" si="5"/>
        <v>1.7516901249999999</v>
      </c>
      <c r="AN4" s="47">
        <v>0</v>
      </c>
      <c r="AO4" s="46">
        <f t="shared" si="6"/>
        <v>0</v>
      </c>
      <c r="AP4" s="59">
        <v>0.05</v>
      </c>
      <c r="AQ4" s="46">
        <f t="shared" si="7"/>
        <v>0.15500000000000003</v>
      </c>
      <c r="AR4" s="47">
        <v>0</v>
      </c>
      <c r="AS4" s="46">
        <f t="shared" si="8"/>
        <v>0</v>
      </c>
      <c r="AT4" s="39">
        <v>0</v>
      </c>
      <c r="AU4" s="47">
        <v>0</v>
      </c>
      <c r="AV4" s="46">
        <f t="shared" si="9"/>
        <v>0</v>
      </c>
      <c r="AW4" s="39">
        <v>0</v>
      </c>
      <c r="AX4" s="47">
        <v>0</v>
      </c>
      <c r="AY4" s="46">
        <f t="shared" si="10"/>
        <v>0</v>
      </c>
      <c r="AZ4" s="39">
        <v>0</v>
      </c>
      <c r="BA4" s="47">
        <v>0</v>
      </c>
      <c r="BB4" s="46">
        <f t="shared" si="11"/>
        <v>0</v>
      </c>
      <c r="BC4" s="47">
        <v>0.08</v>
      </c>
      <c r="BD4" s="46">
        <f t="shared" si="12"/>
        <v>0.24800000000000003</v>
      </c>
      <c r="BE4" s="46">
        <f t="shared" si="13"/>
        <v>0.40300000000000002</v>
      </c>
      <c r="BF4" s="46">
        <f t="shared" si="14"/>
        <v>2.1546901250000001</v>
      </c>
      <c r="BG4" s="48">
        <f t="shared" si="15"/>
        <v>0.30493866935483871</v>
      </c>
      <c r="BH4" s="66">
        <v>3.1</v>
      </c>
      <c r="BI4" s="54"/>
      <c r="BJ4" s="49"/>
      <c r="BK4" s="50">
        <v>2400</v>
      </c>
      <c r="BL4" s="46">
        <f t="shared" si="16"/>
        <v>5171.2563</v>
      </c>
      <c r="BM4" s="46">
        <f t="shared" si="17"/>
        <v>7440</v>
      </c>
      <c r="BN4" s="46" t="str">
        <f>IF(ISERROR(#REF!*BK4),"",#REF!*BK4)</f>
        <v/>
      </c>
      <c r="BO4" s="51">
        <v>1.8</v>
      </c>
      <c r="BP4" s="55"/>
      <c r="BQ4" s="56"/>
      <c r="BR4" s="56"/>
      <c r="BS4" s="56"/>
    </row>
    <row r="5" spans="1:71" s="57" customFormat="1" ht="30" customHeight="1" x14ac:dyDescent="0.25">
      <c r="A5" s="33">
        <v>16</v>
      </c>
      <c r="B5" s="85"/>
      <c r="C5" s="38"/>
      <c r="D5" s="40" t="s">
        <v>74</v>
      </c>
      <c r="E5" s="36" t="s">
        <v>82</v>
      </c>
      <c r="F5" s="36" t="s">
        <v>69</v>
      </c>
      <c r="G5" s="67" t="s">
        <v>87</v>
      </c>
      <c r="H5" s="35" t="s">
        <v>75</v>
      </c>
      <c r="I5" s="35" t="s">
        <v>75</v>
      </c>
      <c r="J5" s="62" t="s">
        <v>76</v>
      </c>
      <c r="K5" s="37" t="s">
        <v>77</v>
      </c>
      <c r="L5" s="37" t="s">
        <v>88</v>
      </c>
      <c r="M5" s="35" t="s">
        <v>81</v>
      </c>
      <c r="N5" s="38"/>
      <c r="O5" s="38"/>
      <c r="P5" s="63" t="s">
        <v>90</v>
      </c>
      <c r="Q5" s="64"/>
      <c r="R5" s="34" t="s">
        <v>70</v>
      </c>
      <c r="S5" s="49"/>
      <c r="T5" s="53">
        <v>1.1499999999999999</v>
      </c>
      <c r="U5" s="34" t="s">
        <v>71</v>
      </c>
      <c r="V5" s="40" t="s">
        <v>79</v>
      </c>
      <c r="W5" s="65">
        <v>38.5</v>
      </c>
      <c r="X5" s="65">
        <v>16.2</v>
      </c>
      <c r="Y5" s="65">
        <v>28.9</v>
      </c>
      <c r="Z5" s="65">
        <v>38.5</v>
      </c>
      <c r="AA5" s="65">
        <v>16.2</v>
      </c>
      <c r="AB5" s="65">
        <v>28.9</v>
      </c>
      <c r="AC5" s="58">
        <v>8</v>
      </c>
      <c r="AD5" s="41">
        <v>24</v>
      </c>
      <c r="AE5" s="42">
        <f t="shared" si="0"/>
        <v>1.8024929999999998E-2</v>
      </c>
      <c r="AF5" s="43">
        <v>63</v>
      </c>
      <c r="AG5" s="44">
        <f t="shared" si="1"/>
        <v>83883.820908042369</v>
      </c>
      <c r="AH5" s="45">
        <v>3300</v>
      </c>
      <c r="AI5" s="46">
        <f t="shared" si="2"/>
        <v>3.9340124999999997E-2</v>
      </c>
      <c r="AJ5" s="38" t="s">
        <v>80</v>
      </c>
      <c r="AK5" s="60">
        <f t="shared" si="3"/>
        <v>0.48899999999999999</v>
      </c>
      <c r="AL5" s="46">
        <f t="shared" si="4"/>
        <v>0.56234999999999991</v>
      </c>
      <c r="AM5" s="46">
        <f t="shared" si="5"/>
        <v>1.7516901249999999</v>
      </c>
      <c r="AN5" s="47">
        <v>0</v>
      </c>
      <c r="AO5" s="46">
        <f t="shared" si="6"/>
        <v>0</v>
      </c>
      <c r="AP5" s="59">
        <v>0.05</v>
      </c>
      <c r="AQ5" s="46">
        <f t="shared" si="7"/>
        <v>0.15500000000000003</v>
      </c>
      <c r="AR5" s="47">
        <v>0</v>
      </c>
      <c r="AS5" s="46">
        <f t="shared" si="8"/>
        <v>0</v>
      </c>
      <c r="AT5" s="39">
        <v>0</v>
      </c>
      <c r="AU5" s="47">
        <v>0</v>
      </c>
      <c r="AV5" s="46">
        <f t="shared" si="9"/>
        <v>0</v>
      </c>
      <c r="AW5" s="39">
        <v>0</v>
      </c>
      <c r="AX5" s="47">
        <v>0</v>
      </c>
      <c r="AY5" s="46">
        <f t="shared" si="10"/>
        <v>0</v>
      </c>
      <c r="AZ5" s="39">
        <v>0</v>
      </c>
      <c r="BA5" s="47">
        <v>0</v>
      </c>
      <c r="BB5" s="46">
        <f t="shared" si="11"/>
        <v>0</v>
      </c>
      <c r="BC5" s="47">
        <v>0.08</v>
      </c>
      <c r="BD5" s="46">
        <f t="shared" si="12"/>
        <v>0.24800000000000003</v>
      </c>
      <c r="BE5" s="46">
        <f t="shared" si="13"/>
        <v>0.40300000000000002</v>
      </c>
      <c r="BF5" s="46">
        <f t="shared" si="14"/>
        <v>2.1546901250000001</v>
      </c>
      <c r="BG5" s="48">
        <f t="shared" si="15"/>
        <v>0.30493866935483871</v>
      </c>
      <c r="BH5" s="66">
        <v>3.1</v>
      </c>
      <c r="BI5" s="54"/>
      <c r="BJ5" s="49"/>
      <c r="BK5" s="50">
        <v>2400</v>
      </c>
      <c r="BL5" s="46">
        <f t="shared" si="16"/>
        <v>5171.2563</v>
      </c>
      <c r="BM5" s="46">
        <f t="shared" si="17"/>
        <v>7440</v>
      </c>
      <c r="BN5" s="46" t="str">
        <f>IF(ISERROR(#REF!*BK5),"",#REF!*BK5)</f>
        <v/>
      </c>
      <c r="BO5" s="51">
        <v>1.8</v>
      </c>
      <c r="BP5" s="55"/>
      <c r="BQ5" s="56"/>
      <c r="BR5" s="56"/>
      <c r="BS5" s="56"/>
    </row>
    <row r="6" spans="1:71" s="57" customFormat="1" ht="79.5" customHeight="1" x14ac:dyDescent="0.25">
      <c r="A6" s="33">
        <v>19</v>
      </c>
      <c r="B6" s="38"/>
      <c r="C6" s="38"/>
      <c r="D6" s="35" t="s">
        <v>68</v>
      </c>
      <c r="E6" s="36" t="s">
        <v>98</v>
      </c>
      <c r="F6" s="36" t="s">
        <v>69</v>
      </c>
      <c r="G6" s="68" t="s">
        <v>91</v>
      </c>
      <c r="H6" s="69" t="s">
        <v>92</v>
      </c>
      <c r="I6" s="69" t="s">
        <v>92</v>
      </c>
      <c r="J6" s="69" t="s">
        <v>93</v>
      </c>
      <c r="K6" s="37" t="s">
        <v>94</v>
      </c>
      <c r="L6" s="70" t="s">
        <v>95</v>
      </c>
      <c r="M6" s="73" t="s">
        <v>99</v>
      </c>
      <c r="N6" s="38"/>
      <c r="O6" s="38"/>
      <c r="P6" s="63" t="s">
        <v>100</v>
      </c>
      <c r="Q6" s="64"/>
      <c r="R6" s="34" t="s">
        <v>70</v>
      </c>
      <c r="S6" s="49"/>
      <c r="T6" s="53">
        <v>1.65</v>
      </c>
      <c r="U6" s="34" t="s">
        <v>71</v>
      </c>
      <c r="V6" s="71" t="s">
        <v>96</v>
      </c>
      <c r="W6" s="72">
        <v>57.5</v>
      </c>
      <c r="X6" s="72">
        <v>20.5</v>
      </c>
      <c r="Y6" s="72">
        <v>48.5</v>
      </c>
      <c r="Z6" s="72">
        <v>57.5</v>
      </c>
      <c r="AA6" s="72">
        <v>20.5</v>
      </c>
      <c r="AB6" s="72">
        <v>48.5</v>
      </c>
      <c r="AC6" s="58">
        <v>8</v>
      </c>
      <c r="AD6" s="41">
        <v>6</v>
      </c>
      <c r="AE6" s="42">
        <f t="shared" si="0"/>
        <v>5.7169375000000001E-2</v>
      </c>
      <c r="AF6" s="43">
        <v>63</v>
      </c>
      <c r="AG6" s="44">
        <f t="shared" si="1"/>
        <v>6611.9316504684548</v>
      </c>
      <c r="AH6" s="45">
        <v>3300</v>
      </c>
      <c r="AI6" s="46">
        <f t="shared" si="2"/>
        <v>0.4990977182539682</v>
      </c>
      <c r="AJ6" s="38" t="s">
        <v>97</v>
      </c>
      <c r="AK6" s="60">
        <f t="shared" ref="AK6:AK7" si="18">0%+25%+20%</f>
        <v>0.45</v>
      </c>
      <c r="AL6" s="46">
        <f t="shared" si="4"/>
        <v>0.74249999999999994</v>
      </c>
      <c r="AM6" s="46">
        <f t="shared" si="5"/>
        <v>2.8915977182539683</v>
      </c>
      <c r="AN6" s="47">
        <v>0</v>
      </c>
      <c r="AO6" s="46">
        <f t="shared" si="6"/>
        <v>0</v>
      </c>
      <c r="AP6" s="59">
        <v>0.05</v>
      </c>
      <c r="AQ6" s="46">
        <f t="shared" si="7"/>
        <v>0.25</v>
      </c>
      <c r="AR6" s="47">
        <v>0</v>
      </c>
      <c r="AS6" s="46">
        <f t="shared" si="8"/>
        <v>0</v>
      </c>
      <c r="AT6" s="39">
        <v>0</v>
      </c>
      <c r="AU6" s="47">
        <v>0</v>
      </c>
      <c r="AV6" s="46">
        <f t="shared" si="9"/>
        <v>0</v>
      </c>
      <c r="AW6" s="39">
        <v>0</v>
      </c>
      <c r="AX6" s="47">
        <v>0</v>
      </c>
      <c r="AY6" s="46">
        <f t="shared" si="10"/>
        <v>0</v>
      </c>
      <c r="AZ6" s="39">
        <v>0</v>
      </c>
      <c r="BA6" s="47">
        <v>0</v>
      </c>
      <c r="BB6" s="46">
        <f t="shared" si="11"/>
        <v>0</v>
      </c>
      <c r="BC6" s="47">
        <v>0.08</v>
      </c>
      <c r="BD6" s="46">
        <f t="shared" si="12"/>
        <v>0.4</v>
      </c>
      <c r="BE6" s="46">
        <f t="shared" si="13"/>
        <v>0.65</v>
      </c>
      <c r="BF6" s="46">
        <f t="shared" si="14"/>
        <v>3.5415977182539682</v>
      </c>
      <c r="BG6" s="48">
        <f t="shared" si="15"/>
        <v>0.29168045634920636</v>
      </c>
      <c r="BH6" s="66">
        <v>5</v>
      </c>
      <c r="BI6" s="54"/>
      <c r="BJ6" s="49"/>
      <c r="BK6" s="50">
        <v>1200</v>
      </c>
      <c r="BL6" s="46">
        <f t="shared" si="16"/>
        <v>4249.9172619047622</v>
      </c>
      <c r="BM6" s="46">
        <f t="shared" si="17"/>
        <v>6000</v>
      </c>
      <c r="BN6" s="46" t="str">
        <f>IF(ISERROR(#REF!*BK6),"",#REF!*BK6)</f>
        <v/>
      </c>
      <c r="BO6" s="51">
        <v>11.43</v>
      </c>
      <c r="BP6" s="55"/>
      <c r="BQ6" s="56"/>
      <c r="BR6" s="56"/>
      <c r="BS6" s="56"/>
    </row>
    <row r="7" spans="1:71" s="57" customFormat="1" ht="79.5" customHeight="1" x14ac:dyDescent="0.25">
      <c r="A7" s="52">
        <v>20</v>
      </c>
      <c r="B7" s="38"/>
      <c r="C7" s="38"/>
      <c r="D7" s="35" t="s">
        <v>68</v>
      </c>
      <c r="E7" s="36" t="s">
        <v>98</v>
      </c>
      <c r="F7" s="36" t="s">
        <v>69</v>
      </c>
      <c r="G7" s="68" t="s">
        <v>91</v>
      </c>
      <c r="H7" s="69" t="s">
        <v>92</v>
      </c>
      <c r="I7" s="69" t="s">
        <v>92</v>
      </c>
      <c r="J7" s="69" t="s">
        <v>93</v>
      </c>
      <c r="K7" s="37" t="s">
        <v>94</v>
      </c>
      <c r="L7" s="70" t="s">
        <v>95</v>
      </c>
      <c r="M7" s="73" t="s">
        <v>72</v>
      </c>
      <c r="N7" s="38"/>
      <c r="O7" s="38"/>
      <c r="P7" s="63" t="s">
        <v>101</v>
      </c>
      <c r="Q7" s="64"/>
      <c r="R7" s="34" t="s">
        <v>70</v>
      </c>
      <c r="S7" s="49"/>
      <c r="T7" s="53">
        <v>1.98</v>
      </c>
      <c r="U7" s="34" t="s">
        <v>71</v>
      </c>
      <c r="V7" s="71" t="s">
        <v>96</v>
      </c>
      <c r="W7" s="72">
        <v>57.5</v>
      </c>
      <c r="X7" s="72">
        <v>20.5</v>
      </c>
      <c r="Y7" s="72">
        <v>48.5</v>
      </c>
      <c r="Z7" s="72">
        <v>57.5</v>
      </c>
      <c r="AA7" s="72">
        <v>20.5</v>
      </c>
      <c r="AB7" s="72">
        <v>48.5</v>
      </c>
      <c r="AC7" s="58">
        <v>8</v>
      </c>
      <c r="AD7" s="41">
        <v>6</v>
      </c>
      <c r="AE7" s="42">
        <f t="shared" si="0"/>
        <v>5.7169375000000001E-2</v>
      </c>
      <c r="AF7" s="43">
        <v>63</v>
      </c>
      <c r="AG7" s="44">
        <f t="shared" si="1"/>
        <v>6611.9316504684548</v>
      </c>
      <c r="AH7" s="45">
        <v>3300</v>
      </c>
      <c r="AI7" s="46">
        <f t="shared" si="2"/>
        <v>0.4990977182539682</v>
      </c>
      <c r="AJ7" s="38" t="s">
        <v>97</v>
      </c>
      <c r="AK7" s="60">
        <f t="shared" si="18"/>
        <v>0.45</v>
      </c>
      <c r="AL7" s="46">
        <f t="shared" si="4"/>
        <v>0.89100000000000001</v>
      </c>
      <c r="AM7" s="46">
        <f t="shared" si="5"/>
        <v>3.3700977182539682</v>
      </c>
      <c r="AN7" s="47">
        <v>0</v>
      </c>
      <c r="AO7" s="46">
        <f t="shared" si="6"/>
        <v>0</v>
      </c>
      <c r="AP7" s="59">
        <v>0.05</v>
      </c>
      <c r="AQ7" s="46">
        <f t="shared" si="7"/>
        <v>0.28750000000000003</v>
      </c>
      <c r="AR7" s="47">
        <v>0</v>
      </c>
      <c r="AS7" s="46">
        <f t="shared" si="8"/>
        <v>0</v>
      </c>
      <c r="AT7" s="39">
        <v>0</v>
      </c>
      <c r="AU7" s="47">
        <v>0</v>
      </c>
      <c r="AV7" s="46">
        <f t="shared" si="9"/>
        <v>0</v>
      </c>
      <c r="AW7" s="39">
        <v>0</v>
      </c>
      <c r="AX7" s="47">
        <v>0</v>
      </c>
      <c r="AY7" s="46">
        <f t="shared" si="10"/>
        <v>0</v>
      </c>
      <c r="AZ7" s="39">
        <v>0</v>
      </c>
      <c r="BA7" s="47">
        <v>0</v>
      </c>
      <c r="BB7" s="46">
        <f t="shared" si="11"/>
        <v>0</v>
      </c>
      <c r="BC7" s="47">
        <v>0.08</v>
      </c>
      <c r="BD7" s="46">
        <f t="shared" si="12"/>
        <v>0.46</v>
      </c>
      <c r="BE7" s="46">
        <f t="shared" si="13"/>
        <v>0.74750000000000005</v>
      </c>
      <c r="BF7" s="46">
        <f t="shared" si="14"/>
        <v>4.1175977182539683</v>
      </c>
      <c r="BG7" s="48">
        <f t="shared" si="15"/>
        <v>0.28389604899930987</v>
      </c>
      <c r="BH7" s="66">
        <v>5.75</v>
      </c>
      <c r="BI7" s="54"/>
      <c r="BJ7" s="49"/>
      <c r="BK7" s="50">
        <v>1200</v>
      </c>
      <c r="BL7" s="46">
        <f t="shared" si="16"/>
        <v>4941.117261904762</v>
      </c>
      <c r="BM7" s="46">
        <f t="shared" si="17"/>
        <v>6900</v>
      </c>
      <c r="BN7" s="46" t="str">
        <f>IF(ISERROR(#REF!*BK7),"",#REF!*BK7)</f>
        <v/>
      </c>
      <c r="BO7" s="51">
        <v>11.43</v>
      </c>
      <c r="BP7" s="55"/>
      <c r="BQ7" s="56"/>
      <c r="BR7" s="56"/>
      <c r="BS7" s="56"/>
    </row>
    <row r="8" spans="1:71" s="57" customFormat="1" ht="63" customHeight="1" x14ac:dyDescent="0.25">
      <c r="A8" s="33">
        <v>27</v>
      </c>
      <c r="B8" s="52"/>
      <c r="C8" s="38"/>
      <c r="D8" s="35" t="s">
        <v>73</v>
      </c>
      <c r="E8" s="36" t="s">
        <v>107</v>
      </c>
      <c r="F8" s="36" t="s">
        <v>69</v>
      </c>
      <c r="G8" s="61" t="s">
        <v>102</v>
      </c>
      <c r="H8" s="69" t="s">
        <v>103</v>
      </c>
      <c r="I8" s="69" t="s">
        <v>103</v>
      </c>
      <c r="J8" s="75" t="s">
        <v>104</v>
      </c>
      <c r="K8" s="37" t="s">
        <v>94</v>
      </c>
      <c r="L8" s="35" t="s">
        <v>105</v>
      </c>
      <c r="M8" s="77" t="s">
        <v>108</v>
      </c>
      <c r="N8" s="38"/>
      <c r="O8" s="38"/>
      <c r="P8" s="63" t="s">
        <v>109</v>
      </c>
      <c r="Q8" s="64"/>
      <c r="R8" s="34" t="s">
        <v>70</v>
      </c>
      <c r="S8" s="49"/>
      <c r="T8" s="78">
        <v>4.13</v>
      </c>
      <c r="U8" s="34" t="s">
        <v>71</v>
      </c>
      <c r="V8" s="74" t="s">
        <v>106</v>
      </c>
      <c r="W8" s="76">
        <v>73</v>
      </c>
      <c r="X8" s="76">
        <v>48</v>
      </c>
      <c r="Y8" s="76">
        <v>42</v>
      </c>
      <c r="Z8" s="76">
        <v>73</v>
      </c>
      <c r="AA8" s="76">
        <v>48</v>
      </c>
      <c r="AB8" s="76">
        <v>42</v>
      </c>
      <c r="AC8" s="58">
        <v>8</v>
      </c>
      <c r="AD8" s="76">
        <v>8</v>
      </c>
      <c r="AE8" s="42">
        <f t="shared" si="0"/>
        <v>0.14716799999999999</v>
      </c>
      <c r="AF8" s="43">
        <v>63</v>
      </c>
      <c r="AG8" s="44">
        <f t="shared" si="1"/>
        <v>3424.6575342465753</v>
      </c>
      <c r="AH8" s="45">
        <v>3300</v>
      </c>
      <c r="AI8" s="46">
        <f t="shared" si="2"/>
        <v>0.96360000000000001</v>
      </c>
      <c r="AJ8" s="38" t="s">
        <v>97</v>
      </c>
      <c r="AK8" s="60">
        <f t="shared" ref="AK8:AK9" si="19">0%+25%+20%</f>
        <v>0.45</v>
      </c>
      <c r="AL8" s="46">
        <f t="shared" si="4"/>
        <v>1.8585</v>
      </c>
      <c r="AM8" s="46">
        <f t="shared" si="5"/>
        <v>6.9521000000000006</v>
      </c>
      <c r="AN8" s="47">
        <v>0</v>
      </c>
      <c r="AO8" s="46">
        <f t="shared" si="6"/>
        <v>0</v>
      </c>
      <c r="AP8" s="59">
        <v>0.06</v>
      </c>
      <c r="AQ8" s="46">
        <f t="shared" si="7"/>
        <v>0.65400000000000003</v>
      </c>
      <c r="AR8" s="47">
        <v>0</v>
      </c>
      <c r="AS8" s="46">
        <f t="shared" si="8"/>
        <v>0</v>
      </c>
      <c r="AT8" s="39">
        <v>0</v>
      </c>
      <c r="AU8" s="47">
        <v>0</v>
      </c>
      <c r="AV8" s="46">
        <f t="shared" si="9"/>
        <v>0</v>
      </c>
      <c r="AW8" s="39">
        <v>0</v>
      </c>
      <c r="AX8" s="47">
        <v>0</v>
      </c>
      <c r="AY8" s="46">
        <f t="shared" si="10"/>
        <v>0</v>
      </c>
      <c r="AZ8" s="39">
        <v>0</v>
      </c>
      <c r="BA8" s="47">
        <v>0</v>
      </c>
      <c r="BB8" s="46">
        <f t="shared" si="11"/>
        <v>0</v>
      </c>
      <c r="BC8" s="47">
        <v>0.08</v>
      </c>
      <c r="BD8" s="46">
        <f t="shared" si="12"/>
        <v>0.872</v>
      </c>
      <c r="BE8" s="46">
        <f t="shared" si="13"/>
        <v>1.526</v>
      </c>
      <c r="BF8" s="46">
        <f t="shared" si="14"/>
        <v>8.4781000000000013</v>
      </c>
      <c r="BG8" s="48">
        <f t="shared" si="15"/>
        <v>0.22219266055045861</v>
      </c>
      <c r="BH8" s="66">
        <v>10.9</v>
      </c>
      <c r="BI8" s="54"/>
      <c r="BJ8" s="49"/>
      <c r="BK8" s="50">
        <v>1200</v>
      </c>
      <c r="BL8" s="46">
        <f t="shared" si="16"/>
        <v>10173.720000000001</v>
      </c>
      <c r="BM8" s="46">
        <f t="shared" si="17"/>
        <v>13080</v>
      </c>
      <c r="BN8" s="46" t="str">
        <f>IF(ISERROR(#REF!*BK8),"",#REF!*BK8)</f>
        <v/>
      </c>
      <c r="BO8" s="51">
        <v>22.08</v>
      </c>
      <c r="BP8" s="55"/>
      <c r="BQ8" s="56"/>
      <c r="BR8" s="56"/>
      <c r="BS8" s="56"/>
    </row>
    <row r="9" spans="1:71" s="57" customFormat="1" ht="95.1" customHeight="1" x14ac:dyDescent="0.25">
      <c r="A9" s="52">
        <v>30</v>
      </c>
      <c r="B9" s="38"/>
      <c r="C9" s="38"/>
      <c r="D9" s="35" t="s">
        <v>68</v>
      </c>
      <c r="E9" s="36" t="s">
        <v>98</v>
      </c>
      <c r="F9" s="36" t="s">
        <v>69</v>
      </c>
      <c r="G9" s="79" t="s">
        <v>110</v>
      </c>
      <c r="H9" s="69" t="s">
        <v>103</v>
      </c>
      <c r="I9" s="69" t="s">
        <v>103</v>
      </c>
      <c r="J9" s="75" t="s">
        <v>111</v>
      </c>
      <c r="K9" s="37" t="s">
        <v>94</v>
      </c>
      <c r="L9" s="35" t="s">
        <v>112</v>
      </c>
      <c r="M9" s="77" t="s">
        <v>108</v>
      </c>
      <c r="N9" s="38"/>
      <c r="O9" s="38"/>
      <c r="P9" s="63" t="s">
        <v>113</v>
      </c>
      <c r="Q9" s="64"/>
      <c r="R9" s="34" t="s">
        <v>70</v>
      </c>
      <c r="S9" s="49"/>
      <c r="T9" s="53">
        <v>3.68</v>
      </c>
      <c r="U9" s="34" t="s">
        <v>71</v>
      </c>
      <c r="V9" s="74" t="s">
        <v>106</v>
      </c>
      <c r="W9" s="80">
        <v>68</v>
      </c>
      <c r="X9" s="80">
        <v>40</v>
      </c>
      <c r="Y9" s="80">
        <v>34</v>
      </c>
      <c r="Z9" s="80">
        <v>68</v>
      </c>
      <c r="AA9" s="80">
        <v>40</v>
      </c>
      <c r="AB9" s="80">
        <v>34</v>
      </c>
      <c r="AC9" s="58">
        <v>8</v>
      </c>
      <c r="AD9" s="76">
        <v>6</v>
      </c>
      <c r="AE9" s="42">
        <f t="shared" si="0"/>
        <v>9.2480000000000007E-2</v>
      </c>
      <c r="AF9" s="43">
        <v>63</v>
      </c>
      <c r="AG9" s="44">
        <f t="shared" si="1"/>
        <v>4087.3702422145325</v>
      </c>
      <c r="AH9" s="45">
        <v>3300</v>
      </c>
      <c r="AI9" s="46">
        <f t="shared" si="2"/>
        <v>0.8073650793650794</v>
      </c>
      <c r="AJ9" s="38" t="s">
        <v>97</v>
      </c>
      <c r="AK9" s="60">
        <f t="shared" si="19"/>
        <v>0.45</v>
      </c>
      <c r="AL9" s="46">
        <f t="shared" si="4"/>
        <v>1.6560000000000001</v>
      </c>
      <c r="AM9" s="46">
        <f t="shared" si="5"/>
        <v>6.1433650793650791</v>
      </c>
      <c r="AN9" s="47">
        <v>0</v>
      </c>
      <c r="AO9" s="46">
        <f t="shared" si="6"/>
        <v>0</v>
      </c>
      <c r="AP9" s="59">
        <v>0.05</v>
      </c>
      <c r="AQ9" s="46">
        <f t="shared" si="7"/>
        <v>0.48250000000000004</v>
      </c>
      <c r="AR9" s="47">
        <v>0</v>
      </c>
      <c r="AS9" s="46">
        <f t="shared" si="8"/>
        <v>0</v>
      </c>
      <c r="AT9" s="39">
        <v>0</v>
      </c>
      <c r="AU9" s="47">
        <v>0</v>
      </c>
      <c r="AV9" s="46">
        <f t="shared" si="9"/>
        <v>0</v>
      </c>
      <c r="AW9" s="39">
        <v>0</v>
      </c>
      <c r="AX9" s="47">
        <v>0</v>
      </c>
      <c r="AY9" s="46">
        <f t="shared" si="10"/>
        <v>0</v>
      </c>
      <c r="AZ9" s="39">
        <v>0</v>
      </c>
      <c r="BA9" s="47">
        <v>0</v>
      </c>
      <c r="BB9" s="46">
        <f t="shared" si="11"/>
        <v>0</v>
      </c>
      <c r="BC9" s="47">
        <v>0.08</v>
      </c>
      <c r="BD9" s="46">
        <f t="shared" si="12"/>
        <v>0.77200000000000002</v>
      </c>
      <c r="BE9" s="46">
        <f t="shared" si="13"/>
        <v>1.2545000000000002</v>
      </c>
      <c r="BF9" s="46">
        <f t="shared" si="14"/>
        <v>7.3978650793650793</v>
      </c>
      <c r="BG9" s="48">
        <f t="shared" si="15"/>
        <v>0.23338185706061357</v>
      </c>
      <c r="BH9" s="66">
        <v>9.65</v>
      </c>
      <c r="BI9" s="54"/>
      <c r="BJ9" s="49"/>
      <c r="BK9" s="50">
        <v>1200</v>
      </c>
      <c r="BL9" s="46">
        <f t="shared" si="16"/>
        <v>8877.4380952380943</v>
      </c>
      <c r="BM9" s="46">
        <f t="shared" si="17"/>
        <v>11580</v>
      </c>
      <c r="BN9" s="46" t="str">
        <f>IF(ISERROR(#REF!*BK9),"",#REF!*BK9)</f>
        <v/>
      </c>
      <c r="BO9" s="51">
        <v>22.08</v>
      </c>
      <c r="BP9" s="55"/>
      <c r="BQ9" s="56"/>
      <c r="BR9" s="56"/>
      <c r="BS9" s="56"/>
    </row>
    <row r="10" spans="1:71" x14ac:dyDescent="0.25">
      <c r="BG10" s="6"/>
      <c r="BI10" s="6"/>
      <c r="BK10" s="83"/>
    </row>
  </sheetData>
  <sheetProtection insertRows="0" deleteRows="0" sort="0"/>
  <protectedRanges>
    <protectedRange sqref="BH11:BH252 A10:J252 L10:N252 P10:AO252 B2:C5 N2:N9 AT2:AV252 BO2:BO9 B6:C9 AI2:AJ9 R2:U9 BC2:BG252 AL2:AO9 AE2:AG9 A2:A9 BI2:BI10 BK2:BK10" name="Range1"/>
    <protectedRange sqref="AH2:AH9" name="Range1_3"/>
    <protectedRange sqref="AP2:AS214" name="Range1_1"/>
    <protectedRange sqref="AW2:BB214" name="Range1_7"/>
    <protectedRange sqref="K10:K255" name="Range1_1_1"/>
    <protectedRange sqref="O2:O250" name="Range1_8"/>
    <protectedRange sqref="BJ2:BJ250" name="Range1_9"/>
    <protectedRange sqref="L2:M9 D2:J9" name="Range1_10"/>
    <protectedRange sqref="K2:K9" name="Range1_1_2"/>
    <protectedRange sqref="Q9 P8:Q8 Q2:Q7" name="Range1_11"/>
    <protectedRange sqref="V2:V9" name="Range1_12"/>
    <protectedRange sqref="W2:AD9" name="Range1_13"/>
    <protectedRange sqref="AK2:AK9" name="Range1_14"/>
    <protectedRange sqref="P2:P5" name="Range1_6_1_1_2_1_1_1"/>
  </protectedRanges>
  <mergeCells count="2">
    <mergeCell ref="B2:B3"/>
    <mergeCell ref="B4:B5"/>
  </mergeCell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[23]ValueSelect!#REF!</xm:f>
          </x14:formula1>
          <xm:sqref>F2:F9</xm:sqref>
        </x14:dataValidation>
        <x14:dataValidation type="list" allowBlank="1" showInputMessage="1" showErrorMessage="1">
          <x14:formula1>
            <xm:f>[23]ValueSelect!#REF!</xm:f>
          </x14:formula1>
          <xm:sqref>E2:E9</xm:sqref>
        </x14:dataValidation>
        <x14:dataValidation type="list" allowBlank="1" showInputMessage="1" showErrorMessage="1">
          <x14:formula1>
            <xm:f>[23]Data!#REF!</xm:f>
          </x14:formula1>
          <xm:sqref>U2:U9</xm:sqref>
        </x14:dataValidation>
        <x14:dataValidation type="list" allowBlank="1" showInputMessage="1" showErrorMessage="1">
          <x14:formula1>
            <xm:f>[23]ValueSelect!#REF!</xm:f>
          </x14:formula1>
          <xm:sqref>D2:D9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2025-11-21T08:45:53Z</dcterms:created>
  <dcterms:modified xsi:type="dcterms:W3CDTF">2025-11-21T08:51:19Z</dcterms:modified>
</cp:coreProperties>
</file>