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I5" i="1" l="1"/>
  <c r="CF5" i="1"/>
  <c r="BY5" i="1" s="1"/>
  <c r="BH5" i="1"/>
  <c r="BE5" i="1"/>
  <c r="BC5" i="1"/>
  <c r="AZ5" i="1"/>
  <c r="CI4" i="1"/>
  <c r="CF4" i="1"/>
  <c r="BV4" i="1" s="1"/>
  <c r="BH4" i="1"/>
  <c r="BE4" i="1"/>
  <c r="BC4" i="1"/>
  <c r="AZ4" i="1"/>
  <c r="CG3" i="1"/>
  <c r="CH3" i="1" s="1"/>
  <c r="CB3" i="1"/>
  <c r="BY3" i="1"/>
  <c r="BV3" i="1"/>
  <c r="BT3" i="1"/>
  <c r="BR3" i="1"/>
  <c r="BP3" i="1"/>
  <c r="BN3" i="1"/>
  <c r="BH3" i="1"/>
  <c r="BE3" i="1"/>
  <c r="BC3" i="1"/>
  <c r="AZ3" i="1"/>
  <c r="BA3" i="1"/>
  <c r="CG2" i="1"/>
  <c r="CJ2" i="1" s="1"/>
  <c r="CB2" i="1"/>
  <c r="BY2" i="1"/>
  <c r="BV2" i="1"/>
  <c r="BT2" i="1"/>
  <c r="BR2" i="1"/>
  <c r="BP2" i="1"/>
  <c r="BN2" i="1"/>
  <c r="BH2" i="1"/>
  <c r="BE2" i="1"/>
  <c r="BC2" i="1"/>
  <c r="AZ2" i="1"/>
  <c r="BR4" i="1" l="1"/>
  <c r="BT5" i="1"/>
  <c r="CB4" i="1"/>
  <c r="CB5" i="1"/>
  <c r="BA5" i="1"/>
  <c r="BI5" i="1"/>
  <c r="BJ5" i="1" s="1"/>
  <c r="BK5" i="1" s="1"/>
  <c r="CH2" i="1"/>
  <c r="BI4" i="1"/>
  <c r="BJ4" i="1" s="1"/>
  <c r="BK4" i="1" s="1"/>
  <c r="BR5" i="1"/>
  <c r="CC3" i="1"/>
  <c r="CD3" i="1" s="1"/>
  <c r="CE3" i="1" s="1"/>
  <c r="CJ3" i="1"/>
  <c r="BI2" i="1"/>
  <c r="BJ2" i="1" s="1"/>
  <c r="BK2" i="1" s="1"/>
  <c r="BI3" i="1"/>
  <c r="BJ3" i="1" s="1"/>
  <c r="BK3" i="1" s="1"/>
  <c r="BA4" i="1"/>
  <c r="BN5" i="1"/>
  <c r="BV5" i="1"/>
  <c r="CG5" i="1"/>
  <c r="CH5" i="1" s="1"/>
  <c r="BA2" i="1"/>
  <c r="CC2" i="1"/>
  <c r="BP5" i="1"/>
  <c r="CJ5" i="1"/>
  <c r="BP4" i="1"/>
  <c r="BY4" i="1"/>
  <c r="BT4" i="1"/>
  <c r="CG4" i="1"/>
  <c r="BN4" i="1"/>
  <c r="CC5" i="1" l="1"/>
  <c r="CD5" i="1" s="1"/>
  <c r="CE5" i="1" s="1"/>
  <c r="CC4" i="1"/>
  <c r="CD4" i="1" s="1"/>
  <c r="CE4" i="1" s="1"/>
  <c r="CD2" i="1"/>
  <c r="CE2" i="1" s="1"/>
  <c r="CH4" i="1"/>
  <c r="CJ4" i="1"/>
</calcChain>
</file>

<file path=xl/comments1.xml><?xml version="1.0" encoding="utf-8"?>
<comments xmlns="http://schemas.openxmlformats.org/spreadsheetml/2006/main">
  <authors>
    <author>heather.zhu@jlahome.com</author>
    <author>郭嘉</author>
  </authors>
  <commentList>
    <comment ref="AS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U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W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Z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A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C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E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I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J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K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N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P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R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T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V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B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C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D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E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G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H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J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  <comment ref="AG3" authorId="1" shapeId="0">
      <text>
        <r>
          <rPr>
            <b/>
            <sz val="9"/>
            <color indexed="81"/>
            <rFont val="宋体"/>
            <family val="3"/>
            <charset val="134"/>
          </rPr>
          <t>MOQ of 300pcs, OK for 1st order of 100pcs</t>
        </r>
      </text>
    </comment>
    <comment ref="AG4" authorId="1" shapeId="0">
      <text>
        <r>
          <rPr>
            <b/>
            <sz val="9"/>
            <color indexed="81"/>
            <rFont val="宋体"/>
            <family val="3"/>
            <charset val="134"/>
          </rPr>
          <t>MOQ of 300pcs, OK for 1st order of 100pcs</t>
        </r>
      </text>
    </comment>
    <comment ref="AG5" authorId="1" shapeId="0">
      <text>
        <r>
          <rPr>
            <b/>
            <sz val="9"/>
            <color indexed="81"/>
            <rFont val="宋体"/>
            <family val="3"/>
            <charset val="134"/>
          </rPr>
          <t>MOQ of 300pcs, OK for 1st order of 100pcs</t>
        </r>
      </text>
    </comment>
  </commentList>
</comments>
</file>

<file path=xl/sharedStrings.xml><?xml version="1.0" encoding="utf-8"?>
<sst xmlns="http://schemas.openxmlformats.org/spreadsheetml/2006/main" count="184" uniqueCount="150">
  <si>
    <t>Item No.</t>
  </si>
  <si>
    <t>Description-Short</t>
  </si>
  <si>
    <t>Licensor</t>
  </si>
  <si>
    <t>Brand</t>
  </si>
  <si>
    <t>Product Category</t>
  </si>
  <si>
    <t>Material-Short</t>
  </si>
  <si>
    <t>Color</t>
  </si>
  <si>
    <t>Trim</t>
  </si>
  <si>
    <t>Package Type</t>
  </si>
  <si>
    <t>Normal</t>
  </si>
  <si>
    <t>Piece</t>
  </si>
  <si>
    <t>Line No.</t>
  </si>
  <si>
    <t>Photo</t>
  </si>
  <si>
    <t>Program Name</t>
  </si>
  <si>
    <t>Factory Name</t>
  </si>
  <si>
    <t>UPC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</si>
  <si>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</si>
  <si>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</si>
  <si>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</si>
  <si>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</si>
  <si>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</si>
  <si>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</si>
  <si>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</si>
  <si>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</si>
  <si>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</si>
  <si>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</si>
  <si>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</si>
  <si>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</si>
  <si>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</si>
  <si>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</si>
  <si>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</si>
  <si>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</si>
  <si>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</si>
  <si>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</si>
  <si>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Case Pack</t>
  </si>
  <si>
    <t>Cubic Meter per Carton</t>
  </si>
  <si>
    <t>Total Units per 40ft Container</t>
  </si>
  <si>
    <t>Girth</t>
  </si>
  <si>
    <t>MOQ</t>
  </si>
  <si>
    <t>Fabric Usage (M)</t>
  </si>
  <si>
    <t>Factory FCA Cost $</t>
  </si>
  <si>
    <t>UCCPM Price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</si>
  <si>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</si>
  <si>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</si>
  <si>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</si>
  <si>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</si>
  <si>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</si>
  <si>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</si>
  <si>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</si>
  <si>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</si>
  <si>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</si>
  <si>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</si>
  <si>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</si>
  <si>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</si>
  <si>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</si>
  <si>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</si>
  <si>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</si>
  <si>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</si>
  <si>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MU%</t>
  </si>
  <si>
    <t>Suggested Retail Price</t>
  </si>
  <si>
    <t>40ft Container Freight</t>
  </si>
  <si>
    <t>Ocean Freight per Item $</t>
  </si>
  <si>
    <t>HTS Code</t>
  </si>
  <si>
    <t>Duty Rate</t>
  </si>
  <si>
    <t>Duty per Item $</t>
  </si>
  <si>
    <t>ISTA 3A</t>
  </si>
  <si>
    <t>Design No.</t>
  </si>
  <si>
    <t>Martha Stewart Lifestyle</t>
  </si>
  <si>
    <t>Pattern Name Tier 1</t>
  </si>
  <si>
    <t>Pattern Name Tier 2</t>
  </si>
  <si>
    <t>Pattern Name Tier 3</t>
  </si>
  <si>
    <t>FOB Port</t>
  </si>
  <si>
    <t>Container Volume</t>
  </si>
  <si>
    <t>LDP Cost $</t>
  </si>
  <si>
    <t>DI DA %</t>
  </si>
  <si>
    <t>DI DA $</t>
  </si>
  <si>
    <t>DI Licensed Brand Royalty %</t>
  </si>
  <si>
    <t>DI Licensed Brand Royalty $</t>
  </si>
  <si>
    <t>DI Total Load $</t>
  </si>
  <si>
    <t>Factory Cost with DI Load $</t>
  </si>
  <si>
    <t>DI MU%</t>
  </si>
  <si>
    <t xml:space="preserve">JLA FOB Country of Origin Price </t>
  </si>
  <si>
    <t>Rebate/Co-op %</t>
  </si>
  <si>
    <t>Rebate/Co-op $</t>
  </si>
  <si>
    <t>Warehouse Charge %</t>
  </si>
  <si>
    <t>Warehouse Charge $</t>
  </si>
  <si>
    <t xml:space="preserve">	LDP Cost with Load $</t>
  </si>
  <si>
    <t>JLA FOB US Warehouse Price</t>
  </si>
  <si>
    <t>Ecom Standard Dropship Price</t>
  </si>
  <si>
    <t xml:space="preserve">Olliix Standard Price </t>
  </si>
  <si>
    <t>Retail Markup %</t>
  </si>
  <si>
    <t>Merchant/Designer Target Retail</t>
  </si>
  <si>
    <t>CBF</t>
  </si>
  <si>
    <t xml:space="preserve">Updated rate </t>
  </si>
  <si>
    <t>Amazon 8%</t>
  </si>
  <si>
    <t>JLA MP Tasha C1</t>
    <phoneticPr fontId="12" type="noConversion"/>
  </si>
  <si>
    <t>F25C1S055</t>
    <phoneticPr fontId="9" type="noConversion"/>
  </si>
  <si>
    <t>Madison Park</t>
    <phoneticPr fontId="12" type="noConversion"/>
  </si>
  <si>
    <t>Tasha</t>
    <phoneticPr fontId="12" type="noConversion"/>
  </si>
  <si>
    <t>Oversized Chair</t>
    <phoneticPr fontId="12" type="noConversion"/>
  </si>
  <si>
    <t>Arm Chair</t>
    <phoneticPr fontId="12" type="noConversion"/>
  </si>
  <si>
    <t>ACCENT CHAIR</t>
  </si>
  <si>
    <t>38.5"W x 32"D x 37"H</t>
    <phoneticPr fontId="12" type="noConversion"/>
  </si>
  <si>
    <t>Solid wood+upholstery</t>
    <phoneticPr fontId="12" type="noConversion"/>
  </si>
  <si>
    <t>Assembly Required</t>
  </si>
  <si>
    <t>MIN JIE COMPANY LIMITED</t>
  </si>
  <si>
    <t>Ho Chi Minh,Vietnam</t>
  </si>
  <si>
    <t>9401.61.4011</t>
    <phoneticPr fontId="12" type="noConversion"/>
  </si>
  <si>
    <t>Comm</t>
  </si>
  <si>
    <t>7-10cuft</t>
  </si>
  <si>
    <t>Overstock 10%</t>
  </si>
  <si>
    <t>Goals:</t>
  </si>
  <si>
    <t>JLA MPS Victoria A1</t>
    <phoneticPr fontId="12" type="noConversion"/>
  </si>
  <si>
    <t>Madison Park Signature</t>
    <phoneticPr fontId="12" type="noConversion"/>
  </si>
  <si>
    <t xml:space="preserve">Victoria </t>
    <phoneticPr fontId="12" type="noConversion"/>
  </si>
  <si>
    <t>Queen Bed with storage</t>
    <phoneticPr fontId="12" type="noConversion"/>
  </si>
  <si>
    <t>Queen Bed</t>
    <phoneticPr fontId="12" type="noConversion"/>
  </si>
  <si>
    <t>BED</t>
  </si>
  <si>
    <t>86.25"W x 63"D x 54"H</t>
    <phoneticPr fontId="12" type="noConversion"/>
  </si>
  <si>
    <t>Solid wood, Plywood, MDF, Fabric</t>
    <phoneticPr fontId="12" type="noConversion"/>
  </si>
  <si>
    <t>#30071-03</t>
    <phoneticPr fontId="12" type="noConversion"/>
  </si>
  <si>
    <t>Light natural with wire brushed</t>
    <phoneticPr fontId="12" type="noConversion"/>
  </si>
  <si>
    <t xml:space="preserve">TRIEU PHU LOC TRADING SERVICE CONSTRUCTION PRODUCTION COMPANY LIMITED  </t>
    <phoneticPr fontId="12" type="noConversion"/>
  </si>
  <si>
    <t xml:space="preserve">9403.50.9080 </t>
    <phoneticPr fontId="12" type="noConversion"/>
  </si>
  <si>
    <t>Queen bed with storage - headboard, footboard, one drawer</t>
    <phoneticPr fontId="12" type="noConversion"/>
  </si>
  <si>
    <t xml:space="preserve">9403.50.9080 </t>
    <phoneticPr fontId="12" type="noConversion"/>
  </si>
  <si>
    <t>JLA MPS Victoria A1</t>
    <phoneticPr fontId="12" type="noConversion"/>
  </si>
  <si>
    <t>Madison Park Signature</t>
    <phoneticPr fontId="12" type="noConversion"/>
  </si>
  <si>
    <t xml:space="preserve">Victoria </t>
    <phoneticPr fontId="12" type="noConversion"/>
  </si>
  <si>
    <t>Queen bed with storage - side rails, slat, center support rail</t>
    <phoneticPr fontId="12" type="noConversion"/>
  </si>
  <si>
    <t>Queen Bed</t>
    <phoneticPr fontId="12" type="noConversion"/>
  </si>
  <si>
    <t>Solid wood, Plywood</t>
    <phoneticPr fontId="12" type="noConversion"/>
  </si>
  <si>
    <t>Light natural with wire brushed</t>
    <phoneticPr fontId="12" type="noConversion"/>
  </si>
  <si>
    <t xml:space="preserve">TRIEU PHU LOC TRADING SERVICE CONSTRUCTION PRODUCTION COMPANY LIMITED  </t>
    <phoneticPr fontId="12" type="noConversion"/>
  </si>
  <si>
    <t>Solid Wood Legs+plywood frame + upholstery</t>
    <phoneticPr fontId="12" type="noConversion"/>
  </si>
  <si>
    <t>Seat: D2850; 
Arm inside: D2250;  
back front: D2230;  ousdie: D1870;
pillow: fiber 1.65KG</t>
    <phoneticPr fontId="12" type="noConversion"/>
  </si>
  <si>
    <t>Solid Wood Legs+plywood frame + upholstery,Seat: D2850; 
Arm inside: D2250;  
back front: D2230;  ousdie: D1870;
pillow: fiber 1.65KG</t>
    <phoneticPr fontId="3" type="noConversion"/>
  </si>
  <si>
    <t>9772F-1 Burnley Biscuit</t>
    <phoneticPr fontId="12" type="noConversion"/>
  </si>
  <si>
    <t>Dark Coffee (same as Kenna)</t>
    <phoneticPr fontId="12" type="noConversion"/>
  </si>
  <si>
    <t>#30071-03</t>
    <phoneticPr fontId="12" type="noConversion"/>
  </si>
  <si>
    <t>Light natural with wire brushed</t>
    <phoneticPr fontId="12" type="noConversion"/>
  </si>
  <si>
    <t>9772F-1 Burnley Biscuit,Dark Coffee (same as Kenna),Assembly Required</t>
    <phoneticPr fontId="3" type="noConversion"/>
  </si>
  <si>
    <t>#30071-03,Light natural with wire brushed,Assembly Required</t>
    <phoneticPr fontId="3" type="noConversion"/>
  </si>
  <si>
    <t>#30071-03,Light natural with wire brushed,Assembly Required</t>
    <phoneticPr fontId="3" type="noConversion"/>
  </si>
  <si>
    <t>Light natural with wire brushed,Assembly Required</t>
    <phoneticPr fontId="3" type="noConversion"/>
  </si>
  <si>
    <t>MP103-1299</t>
  </si>
  <si>
    <t>5DS115-0064</t>
    <phoneticPr fontId="16" type="noConversion"/>
  </si>
  <si>
    <t>5DS115-0064A</t>
    <phoneticPr fontId="16" type="noConversion"/>
  </si>
  <si>
    <t>5DS115-0064B</t>
    <phoneticPr fontId="16" type="noConversion"/>
  </si>
  <si>
    <t>CARTON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</si>
</sst>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[$￥-804]#,##0.00;[Red][$￥-804]#,##0.00"/>
    <numFmt numFmtId="177" formatCode="0.0"/>
    <numFmt numFmtId="178" formatCode="0.000"/>
    <numFmt numFmtId="179" formatCode="&quot;$&quot;#,##0.00"/>
    <numFmt numFmtId="180" formatCode="_([$$-409]* #,##0.00_);_([$$-409]* \(#,##0.00\);_([$$-409]* &quot;-&quot;??_);_(@_)"/>
    <numFmt numFmtId="182" formatCode="_(* #,##0.00_);_(* \(#,##0.00\);_(* &quot;-&quot;??_);_(@_)"/>
    <numFmt numFmtId="185" formatCode="\$#,##0.00;\-\$#,##0.00"/>
    <numFmt numFmtId="186" formatCode="0.0%"/>
    <numFmt numFmtId="187" formatCode="0_);[Red]\(0\)"/>
    <numFmt numFmtId="188" formatCode="[$¥-804]#,##0.00"/>
    <numFmt numFmtId="189" formatCode="0.00_ "/>
    <numFmt numFmtId="190" formatCode="[$¥-804]#,##0.00;[$¥-804]\-#,##0.00"/>
  </numFmts>
  <fonts count="17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11"/>
      <color rgb="FFFF0000"/>
      <name val="Arial"/>
      <family val="2"/>
    </font>
    <font>
      <b/>
      <sz val="9"/>
      <color indexed="81"/>
      <name val="宋体"/>
      <family val="3"/>
      <charset val="134"/>
    </font>
    <font>
      <sz val="9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theme="9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82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180" fontId="1" fillId="0" borderId="0"/>
    <xf numFmtId="188" fontId="1" fillId="0" borderId="0"/>
    <xf numFmtId="188" fontId="13" fillId="0" borderId="0"/>
  </cellStyleXfs>
  <cellXfs count="67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3" applyFont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2" fontId="4" fillId="3" borderId="1" xfId="3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2" fontId="4" fillId="0" borderId="1" xfId="3" applyNumberFormat="1" applyFont="1" applyBorder="1" applyAlignment="1">
      <alignment horizontal="center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 wrapText="1"/>
    </xf>
    <xf numFmtId="178" fontId="6" fillId="0" borderId="1" xfId="4" applyNumberFormat="1" applyFont="1" applyBorder="1" applyAlignment="1">
      <alignment horizontal="center" vertical="center" wrapText="1"/>
    </xf>
    <xf numFmtId="1" fontId="6" fillId="0" borderId="1" xfId="4" applyNumberFormat="1" applyFont="1" applyBorder="1" applyAlignment="1">
      <alignment horizontal="center" vertical="center" wrapText="1"/>
    </xf>
    <xf numFmtId="177" fontId="4" fillId="0" borderId="2" xfId="3" applyNumberFormat="1" applyFont="1" applyBorder="1" applyAlignment="1">
      <alignment horizontal="center" vertical="center" wrapText="1"/>
    </xf>
    <xf numFmtId="179" fontId="4" fillId="5" borderId="2" xfId="3" applyNumberFormat="1" applyFont="1" applyFill="1" applyBorder="1" applyAlignment="1">
      <alignment horizontal="center" vertical="center" wrapText="1"/>
    </xf>
    <xf numFmtId="179" fontId="4" fillId="6" borderId="1" xfId="3" applyNumberFormat="1" applyFont="1" applyFill="1" applyBorder="1" applyAlignment="1">
      <alignment horizontal="center" vertical="center" wrapText="1"/>
    </xf>
    <xf numFmtId="179" fontId="6" fillId="0" borderId="1" xfId="4" applyNumberFormat="1" applyFont="1" applyBorder="1" applyAlignment="1">
      <alignment horizontal="center" vertical="center" wrapText="1"/>
    </xf>
    <xf numFmtId="10" fontId="4" fillId="0" borderId="1" xfId="3" applyNumberFormat="1" applyFont="1" applyBorder="1" applyAlignment="1">
      <alignment horizontal="center" vertical="center" wrapText="1"/>
    </xf>
    <xf numFmtId="179" fontId="7" fillId="0" borderId="1" xfId="4" applyNumberFormat="1" applyFont="1" applyBorder="1" applyAlignment="1">
      <alignment horizontal="center" vertical="center" wrapText="1"/>
    </xf>
    <xf numFmtId="10" fontId="6" fillId="7" borderId="1" xfId="4" applyNumberFormat="1" applyFont="1" applyFill="1" applyBorder="1" applyAlignment="1">
      <alignment horizontal="center" vertical="center" wrapText="1"/>
    </xf>
    <xf numFmtId="179" fontId="6" fillId="7" borderId="1" xfId="4" applyNumberFormat="1" applyFont="1" applyFill="1" applyBorder="1" applyAlignment="1">
      <alignment horizontal="center" vertical="center" wrapText="1"/>
    </xf>
    <xf numFmtId="179" fontId="6" fillId="3" borderId="1" xfId="4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 wrapText="1"/>
    </xf>
    <xf numFmtId="38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79" fontId="2" fillId="0" borderId="1" xfId="3" applyNumberFormat="1" applyBorder="1" applyAlignment="1">
      <alignment horizontal="center" vertical="center" wrapText="1"/>
    </xf>
    <xf numFmtId="179" fontId="2" fillId="0" borderId="1" xfId="3" applyNumberFormat="1" applyBorder="1" applyAlignment="1">
      <alignment horizontal="center" vertical="center"/>
    </xf>
    <xf numFmtId="3" fontId="2" fillId="0" borderId="1" xfId="3" applyNumberFormat="1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87" fontId="4" fillId="0" borderId="1" xfId="3" applyNumberFormat="1" applyFont="1" applyBorder="1" applyAlignment="1">
      <alignment horizontal="center" vertical="center" wrapText="1"/>
    </xf>
    <xf numFmtId="2" fontId="7" fillId="0" borderId="1" xfId="4" applyNumberFormat="1" applyFont="1" applyBorder="1" applyAlignment="1">
      <alignment horizontal="center" vertical="center" wrapText="1"/>
    </xf>
    <xf numFmtId="10" fontId="6" fillId="9" borderId="1" xfId="4" applyNumberFormat="1" applyFont="1" applyFill="1" applyBorder="1" applyAlignment="1">
      <alignment horizontal="center" vertical="center" wrapText="1"/>
    </xf>
    <xf numFmtId="10" fontId="7" fillId="9" borderId="1" xfId="4" applyNumberFormat="1" applyFont="1" applyFill="1" applyBorder="1" applyAlignment="1">
      <alignment horizontal="center" vertical="center" wrapText="1"/>
    </xf>
    <xf numFmtId="10" fontId="7" fillId="10" borderId="1" xfId="4" applyNumberFormat="1" applyFont="1" applyFill="1" applyBorder="1" applyAlignment="1">
      <alignment horizontal="center" vertical="center" wrapText="1"/>
    </xf>
    <xf numFmtId="179" fontId="4" fillId="7" borderId="1" xfId="3" applyNumberFormat="1" applyFont="1" applyFill="1" applyBorder="1" applyAlignment="1">
      <alignment horizontal="center" vertical="center" wrapText="1"/>
    </xf>
    <xf numFmtId="179" fontId="4" fillId="11" borderId="1" xfId="3" applyNumberFormat="1" applyFont="1" applyFill="1" applyBorder="1" applyAlignment="1">
      <alignment horizontal="center" vertical="center" wrapText="1"/>
    </xf>
    <xf numFmtId="180" fontId="1" fillId="0" borderId="0" xfId="8" applyAlignment="1" applyProtection="1">
      <alignment horizontal="center" vertical="center"/>
      <protection locked="0"/>
    </xf>
    <xf numFmtId="0" fontId="2" fillId="2" borderId="1" xfId="3" applyFill="1" applyBorder="1" applyAlignment="1">
      <alignment horizontal="center" vertical="center" wrapText="1"/>
    </xf>
    <xf numFmtId="49" fontId="2" fillId="2" borderId="1" xfId="3" applyNumberFormat="1" applyFill="1" applyBorder="1" applyAlignment="1">
      <alignment horizontal="center" vertical="center" wrapText="1"/>
    </xf>
    <xf numFmtId="0" fontId="2" fillId="0" borderId="1" xfId="9" applyNumberFormat="1" applyFont="1" applyBorder="1" applyAlignment="1" applyProtection="1">
      <alignment horizontal="center" vertical="center" wrapText="1"/>
      <protection locked="0"/>
    </xf>
    <xf numFmtId="14" fontId="8" fillId="12" borderId="1" xfId="0" applyNumberFormat="1" applyFont="1" applyFill="1" applyBorder="1" applyAlignment="1">
      <alignment horizontal="center" vertical="center" wrapText="1"/>
    </xf>
    <xf numFmtId="2" fontId="2" fillId="8" borderId="1" xfId="3" applyNumberFormat="1" applyFill="1" applyBorder="1" applyAlignment="1">
      <alignment horizontal="center" vertical="center" wrapText="1"/>
    </xf>
    <xf numFmtId="0" fontId="2" fillId="0" borderId="1" xfId="5" applyFont="1" applyBorder="1" applyAlignment="1" applyProtection="1">
      <alignment horizontal="center" vertical="center" wrapText="1"/>
      <protection locked="0"/>
    </xf>
    <xf numFmtId="189" fontId="2" fillId="0" borderId="1" xfId="3" applyNumberFormat="1" applyBorder="1" applyAlignment="1">
      <alignment horizontal="center" vertical="center" wrapText="1"/>
    </xf>
    <xf numFmtId="177" fontId="11" fillId="2" borderId="1" xfId="10" applyNumberFormat="1" applyFont="1" applyFill="1" applyBorder="1" applyAlignment="1" applyProtection="1">
      <alignment horizontal="center" vertical="center" wrapText="1"/>
      <protection locked="0"/>
    </xf>
    <xf numFmtId="1" fontId="0" fillId="8" borderId="1" xfId="0" applyNumberFormat="1" applyFill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1" fontId="2" fillId="8" borderId="1" xfId="3" applyNumberFormat="1" applyFill="1" applyBorder="1" applyAlignment="1">
      <alignment horizontal="center" vertical="center" wrapText="1"/>
    </xf>
    <xf numFmtId="179" fontId="2" fillId="8" borderId="1" xfId="3" applyNumberFormat="1" applyFill="1" applyBorder="1" applyAlignment="1">
      <alignment horizontal="center" vertical="center" wrapText="1"/>
    </xf>
    <xf numFmtId="186" fontId="2" fillId="13" borderId="1" xfId="3" applyNumberFormat="1" applyFill="1" applyBorder="1" applyAlignment="1">
      <alignment horizontal="center" vertical="center" wrapText="1"/>
    </xf>
    <xf numFmtId="10" fontId="0" fillId="8" borderId="1" xfId="7" applyNumberFormat="1" applyFont="1" applyFill="1" applyBorder="1" applyAlignment="1">
      <alignment horizontal="center" vertical="center" wrapText="1"/>
    </xf>
    <xf numFmtId="9" fontId="0" fillId="8" borderId="1" xfId="7" applyNumberFormat="1" applyFont="1" applyFill="1" applyBorder="1" applyAlignment="1">
      <alignment horizontal="center" vertical="center" wrapText="1"/>
    </xf>
    <xf numFmtId="179" fontId="2" fillId="13" borderId="1" xfId="3" applyNumberFormat="1" applyFill="1" applyBorder="1" applyAlignment="1">
      <alignment horizontal="center" vertical="center" wrapText="1"/>
    </xf>
    <xf numFmtId="185" fontId="2" fillId="13" borderId="1" xfId="3" applyNumberFormat="1" applyFill="1" applyBorder="1" applyAlignment="1">
      <alignment horizontal="center" vertical="center" wrapText="1"/>
    </xf>
    <xf numFmtId="9" fontId="0" fillId="8" borderId="1" xfId="7" applyFont="1" applyFill="1" applyBorder="1" applyAlignment="1">
      <alignment horizontal="center" vertical="center" wrapText="1"/>
    </xf>
    <xf numFmtId="180" fontId="1" fillId="0" borderId="0" xfId="8" applyAlignment="1" applyProtection="1">
      <alignment horizontal="center" vertical="center" wrapText="1"/>
      <protection locked="0"/>
    </xf>
    <xf numFmtId="187" fontId="14" fillId="0" borderId="1" xfId="6" applyNumberFormat="1" applyFont="1" applyFill="1" applyBorder="1" applyAlignment="1">
      <alignment horizontal="center" vertical="center" wrapText="1"/>
    </xf>
    <xf numFmtId="0" fontId="2" fillId="0" borderId="3" xfId="3" applyBorder="1" applyAlignment="1">
      <alignment vertical="center" wrapText="1"/>
    </xf>
    <xf numFmtId="190" fontId="1" fillId="14" borderId="1" xfId="0" applyNumberFormat="1" applyFont="1" applyFill="1" applyBorder="1"/>
    <xf numFmtId="189" fontId="2" fillId="8" borderId="1" xfId="3" applyNumberFormat="1" applyFill="1" applyBorder="1" applyAlignment="1">
      <alignment horizontal="center" vertical="center" wrapText="1"/>
    </xf>
  </cellXfs>
  <cellStyles count="11">
    <cellStyle name="Comma 5" xfId="6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常规" xfId="0" builtinId="0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511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T5"/>
  <sheetViews>
    <sheetView tabSelected="1" topLeftCell="AM1" workbookViewId="0">
      <selection activeCell="AS3" sqref="AS3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98" s="24" customFormat="1" ht="68.25" customHeight="1" x14ac:dyDescent="0.25">
      <c r="A1" s="2" t="s">
        <v>11</v>
      </c>
      <c r="B1" s="2" t="s">
        <v>12</v>
      </c>
      <c r="C1" s="3" t="s">
        <v>13</v>
      </c>
      <c r="D1" s="3" t="s">
        <v>0</v>
      </c>
      <c r="E1" s="3" t="s">
        <v>15</v>
      </c>
      <c r="F1" s="35" t="s">
        <v>66</v>
      </c>
      <c r="G1" s="4" t="s">
        <v>3</v>
      </c>
      <c r="H1" s="4" t="s">
        <v>67</v>
      </c>
      <c r="I1" s="4" t="s">
        <v>2</v>
      </c>
      <c r="J1" s="3" t="s">
        <v>68</v>
      </c>
      <c r="K1" s="3" t="s">
        <v>69</v>
      </c>
      <c r="L1" s="3" t="s">
        <v>70</v>
      </c>
      <c r="M1" s="5" t="s">
        <v>16</v>
      </c>
      <c r="N1" s="5" t="s">
        <v>1</v>
      </c>
      <c r="O1" s="6" t="s">
        <v>4</v>
      </c>
      <c r="P1" s="7" t="s">
        <v>17</v>
      </c>
      <c r="Q1" s="5" t="s">
        <v>6</v>
      </c>
      <c r="R1" s="4" t="s">
        <v>18</v>
      </c>
      <c r="S1" s="4" t="s">
        <v>19</v>
      </c>
      <c r="T1" s="4" t="s">
        <v>20</v>
      </c>
      <c r="U1" s="7" t="s">
        <v>21</v>
      </c>
      <c r="V1" s="5" t="s">
        <v>5</v>
      </c>
      <c r="W1" s="4" t="s">
        <v>22</v>
      </c>
      <c r="X1" s="4" t="s">
        <v>23</v>
      </c>
      <c r="Y1" s="4" t="s">
        <v>24</v>
      </c>
      <c r="Z1" s="4" t="s">
        <v>25</v>
      </c>
      <c r="AA1" s="7" t="s">
        <v>7</v>
      </c>
      <c r="AB1" s="5" t="s">
        <v>26</v>
      </c>
      <c r="AC1" s="2" t="s">
        <v>27</v>
      </c>
      <c r="AD1" s="8" t="s">
        <v>8</v>
      </c>
      <c r="AE1" s="3" t="s">
        <v>14</v>
      </c>
      <c r="AF1" s="3" t="s">
        <v>71</v>
      </c>
      <c r="AG1" s="12" t="s">
        <v>38</v>
      </c>
      <c r="AH1" s="15" t="s">
        <v>39</v>
      </c>
      <c r="AI1" s="16" t="s">
        <v>40</v>
      </c>
      <c r="AJ1" s="17" t="s">
        <v>41</v>
      </c>
      <c r="AK1" s="9" t="s">
        <v>28</v>
      </c>
      <c r="AL1" s="10" t="s">
        <v>29</v>
      </c>
      <c r="AM1" s="11" t="s">
        <v>30</v>
      </c>
      <c r="AN1" s="11" t="s">
        <v>31</v>
      </c>
      <c r="AO1" s="11" t="s">
        <v>32</v>
      </c>
      <c r="AP1" s="11" t="s">
        <v>33</v>
      </c>
      <c r="AQ1" s="14" t="s">
        <v>37</v>
      </c>
      <c r="AR1" s="36" t="s">
        <v>34</v>
      </c>
      <c r="AS1" s="13" t="s">
        <v>35</v>
      </c>
      <c r="AT1" s="37" t="s">
        <v>72</v>
      </c>
      <c r="AU1" s="14" t="s">
        <v>36</v>
      </c>
      <c r="AV1" s="2" t="s">
        <v>60</v>
      </c>
      <c r="AW1" s="18" t="s">
        <v>61</v>
      </c>
      <c r="AX1" s="2" t="s">
        <v>62</v>
      </c>
      <c r="AY1" s="19" t="s">
        <v>63</v>
      </c>
      <c r="AZ1" s="23" t="s">
        <v>64</v>
      </c>
      <c r="BA1" s="18" t="s">
        <v>73</v>
      </c>
      <c r="BB1" s="19" t="s">
        <v>74</v>
      </c>
      <c r="BC1" s="18" t="s">
        <v>75</v>
      </c>
      <c r="BD1" s="19" t="s">
        <v>76</v>
      </c>
      <c r="BE1" s="18" t="s">
        <v>77</v>
      </c>
      <c r="BF1" s="20" t="s">
        <v>48</v>
      </c>
      <c r="BG1" s="19" t="s">
        <v>49</v>
      </c>
      <c r="BH1" s="18" t="s">
        <v>50</v>
      </c>
      <c r="BI1" s="18" t="s">
        <v>78</v>
      </c>
      <c r="BJ1" s="18" t="s">
        <v>79</v>
      </c>
      <c r="BK1" s="38" t="s">
        <v>80</v>
      </c>
      <c r="BL1" s="39" t="s">
        <v>81</v>
      </c>
      <c r="BM1" s="19" t="s">
        <v>42</v>
      </c>
      <c r="BN1" s="18" t="s">
        <v>43</v>
      </c>
      <c r="BO1" s="19" t="s">
        <v>44</v>
      </c>
      <c r="BP1" s="18" t="s">
        <v>45</v>
      </c>
      <c r="BQ1" s="19" t="s">
        <v>46</v>
      </c>
      <c r="BR1" s="18" t="s">
        <v>47</v>
      </c>
      <c r="BS1" s="19" t="s">
        <v>82</v>
      </c>
      <c r="BT1" s="18" t="s">
        <v>83</v>
      </c>
      <c r="BU1" s="19" t="s">
        <v>84</v>
      </c>
      <c r="BV1" s="18" t="s">
        <v>85</v>
      </c>
      <c r="BW1" s="20" t="s">
        <v>51</v>
      </c>
      <c r="BX1" s="19" t="s">
        <v>52</v>
      </c>
      <c r="BY1" s="18" t="s">
        <v>53</v>
      </c>
      <c r="BZ1" s="20" t="s">
        <v>54</v>
      </c>
      <c r="CA1" s="19" t="s">
        <v>55</v>
      </c>
      <c r="CB1" s="18" t="s">
        <v>56</v>
      </c>
      <c r="CC1" s="18" t="s">
        <v>57</v>
      </c>
      <c r="CD1" s="22" t="s">
        <v>86</v>
      </c>
      <c r="CE1" s="21" t="s">
        <v>58</v>
      </c>
      <c r="CF1" s="40" t="s">
        <v>87</v>
      </c>
      <c r="CG1" s="22" t="s">
        <v>88</v>
      </c>
      <c r="CH1" s="22" t="s">
        <v>89</v>
      </c>
      <c r="CI1" s="41" t="s">
        <v>59</v>
      </c>
      <c r="CJ1" s="22" t="s">
        <v>90</v>
      </c>
      <c r="CK1" s="42" t="s">
        <v>91</v>
      </c>
      <c r="CM1" s="43" t="s">
        <v>92</v>
      </c>
      <c r="CN1" s="43" t="s">
        <v>93</v>
      </c>
      <c r="CO1" s="43"/>
      <c r="CP1" s="43"/>
      <c r="CQ1" s="43" t="s">
        <v>94</v>
      </c>
      <c r="CR1" s="43"/>
      <c r="CS1" s="43"/>
      <c r="CT1" s="43"/>
    </row>
    <row r="2" spans="1:98" s="24" customFormat="1" ht="76.5" customHeight="1" x14ac:dyDescent="0.25">
      <c r="A2" s="25">
        <v>1</v>
      </c>
      <c r="B2" s="25"/>
      <c r="C2" s="26" t="s">
        <v>95</v>
      </c>
      <c r="D2" s="44" t="s">
        <v>145</v>
      </c>
      <c r="E2" s="45"/>
      <c r="F2" s="46" t="s">
        <v>96</v>
      </c>
      <c r="G2" s="47" t="s">
        <v>97</v>
      </c>
      <c r="H2" s="25"/>
      <c r="I2" s="25"/>
      <c r="J2" s="26" t="s">
        <v>98</v>
      </c>
      <c r="K2" s="26"/>
      <c r="L2" s="26"/>
      <c r="M2" s="27" t="s">
        <v>99</v>
      </c>
      <c r="N2" s="27" t="s">
        <v>100</v>
      </c>
      <c r="O2" s="25" t="s">
        <v>101</v>
      </c>
      <c r="P2" s="25" t="s">
        <v>102</v>
      </c>
      <c r="Q2" s="25"/>
      <c r="R2" s="25"/>
      <c r="S2" s="25" t="s">
        <v>134</v>
      </c>
      <c r="T2" s="25" t="s">
        <v>135</v>
      </c>
      <c r="U2" s="48" t="s">
        <v>136</v>
      </c>
      <c r="V2" s="27" t="s">
        <v>103</v>
      </c>
      <c r="W2" s="25" t="s">
        <v>137</v>
      </c>
      <c r="X2" s="25" t="s">
        <v>138</v>
      </c>
      <c r="Y2" s="49" t="s">
        <v>104</v>
      </c>
      <c r="Z2" s="25"/>
      <c r="AA2" s="48" t="s">
        <v>141</v>
      </c>
      <c r="AB2" s="25" t="s">
        <v>10</v>
      </c>
      <c r="AC2" s="25" t="s">
        <v>65</v>
      </c>
      <c r="AD2" s="25" t="s">
        <v>9</v>
      </c>
      <c r="AE2" s="25" t="s">
        <v>105</v>
      </c>
      <c r="AF2" s="25" t="s">
        <v>106</v>
      </c>
      <c r="AG2" s="29">
        <v>100</v>
      </c>
      <c r="AH2" s="50">
        <v>4.55</v>
      </c>
      <c r="AI2" s="31">
        <v>82.5</v>
      </c>
      <c r="AJ2" s="31">
        <v>82.5</v>
      </c>
      <c r="AK2" s="28"/>
      <c r="AL2" s="28"/>
      <c r="AM2" s="51">
        <v>39.299999999999997</v>
      </c>
      <c r="AN2" s="51">
        <v>10</v>
      </c>
      <c r="AO2" s="51">
        <v>33.5</v>
      </c>
      <c r="AP2" s="51"/>
      <c r="AQ2" s="52">
        <v>128</v>
      </c>
      <c r="AR2" s="53">
        <v>1</v>
      </c>
      <c r="AS2" s="66">
        <v>0.22</v>
      </c>
      <c r="AT2" s="28">
        <v>65</v>
      </c>
      <c r="AU2" s="54">
        <v>320</v>
      </c>
      <c r="AV2" s="33">
        <v>4000</v>
      </c>
      <c r="AW2" s="55">
        <v>12.5</v>
      </c>
      <c r="AX2" s="26" t="s">
        <v>107</v>
      </c>
      <c r="AY2" s="56">
        <v>0.3</v>
      </c>
      <c r="AZ2" s="55">
        <f>IF(ISERROR(AI2*AY2),"",AI2*AY2)</f>
        <v>24.75</v>
      </c>
      <c r="BA2" s="55">
        <f>IF(ISERROR(AI2+AW2+AZ2),"",AI2+AW2+AZ2)</f>
        <v>119.75</v>
      </c>
      <c r="BB2" s="30">
        <v>0.05</v>
      </c>
      <c r="BC2" s="55">
        <f t="shared" ref="BC2:BC5" si="0">IF(ISERROR(BL2*BB2),"",BL2*BB2)</f>
        <v>6.3500000000000005</v>
      </c>
      <c r="BD2" s="30">
        <v>0</v>
      </c>
      <c r="BE2" s="55">
        <f t="shared" ref="BE2:BE5" si="1">IF(ISERROR(BL2*BD2),"",BL2*BD2)</f>
        <v>0</v>
      </c>
      <c r="BF2" s="32" t="s">
        <v>108</v>
      </c>
      <c r="BG2" s="30">
        <v>0.05</v>
      </c>
      <c r="BH2" s="55">
        <f t="shared" ref="BH2:BH5" si="2">IF(ISERROR(BL2*BG2),"",BL2*BG2)</f>
        <v>6.3500000000000005</v>
      </c>
      <c r="BI2" s="55">
        <f t="shared" ref="BI2:BI5" si="3">IF(ISERROR(BC2+BE2+BH2),"",BC2+BE2+BH2)</f>
        <v>12.700000000000001</v>
      </c>
      <c r="BJ2" s="55">
        <f>IF(ISERROR(AI2+BI2),"",AI2+BI2)</f>
        <v>95.2</v>
      </c>
      <c r="BK2" s="57">
        <f t="shared" ref="BK2:BK5" si="4">IF(ISERROR((BL2-BJ2)/BL2),"",(BL2-BJ2)/BL2)</f>
        <v>0.25039370078740153</v>
      </c>
      <c r="BL2" s="31">
        <v>127</v>
      </c>
      <c r="BM2" s="30">
        <v>0.08</v>
      </c>
      <c r="BN2" s="55">
        <f t="shared" ref="BN2:BN5" si="5">IF(ISERROR(CF2*BM2),"",CF2*BM2)</f>
        <v>18.8</v>
      </c>
      <c r="BO2" s="30">
        <v>0</v>
      </c>
      <c r="BP2" s="55">
        <f t="shared" ref="BP2:BP5" si="6">IF(ISERROR(CF2*BO2),"",CF2*BO2)</f>
        <v>0</v>
      </c>
      <c r="BQ2" s="30">
        <v>0.06</v>
      </c>
      <c r="BR2" s="55">
        <f t="shared" ref="BR2:BR5" si="7">IF(ISERROR(CF2*BQ2),"",CF2*BQ2)</f>
        <v>14.1</v>
      </c>
      <c r="BS2" s="30">
        <v>0.05</v>
      </c>
      <c r="BT2" s="55">
        <f t="shared" ref="BT2:BT5" si="8">IF(ISERROR(CF2*BS2),"",CF2*BS2)</f>
        <v>11.75</v>
      </c>
      <c r="BU2" s="30">
        <v>0.1</v>
      </c>
      <c r="BV2" s="55">
        <f t="shared" ref="BV2:BV5" si="9">IF(ISERROR(CF2*BU2),"",CF2*BU2)</f>
        <v>23.5</v>
      </c>
      <c r="BW2" s="31"/>
      <c r="BX2" s="30"/>
      <c r="BY2" s="55">
        <f t="shared" ref="BY2:BY5" si="10">IF(ISERROR(CF2*BX2),"",CF2*BX2)</f>
        <v>0</v>
      </c>
      <c r="BZ2" s="31"/>
      <c r="CA2" s="30"/>
      <c r="CB2" s="55">
        <f t="shared" ref="CB2:CB5" si="11">IF(ISERROR(CF2*CA2),"",CF2*CA2)</f>
        <v>0</v>
      </c>
      <c r="CC2" s="55">
        <f t="shared" ref="CC2:CC5" si="12">IF(ISERROR(BN2+BP2+BR2+BT2+BV2+BY2+CB2),"",BN2+BP2+BR2+BT2+BV2+BY2+CB2)</f>
        <v>68.150000000000006</v>
      </c>
      <c r="CD2" s="55">
        <f t="shared" ref="CD2:CD5" si="13">IF(ISERROR(BA2+CC2),"",BA2+CC2)</f>
        <v>187.9</v>
      </c>
      <c r="CE2" s="58">
        <f t="shared" ref="CE2:CE5" si="14">IF(ISERROR((CF2-CD2)/CF2),"",(CF2-CD2)/CF2)</f>
        <v>0.2004255319148936</v>
      </c>
      <c r="CF2" s="59">
        <v>235</v>
      </c>
      <c r="CG2" s="55">
        <f t="shared" ref="CG2:CG5" si="15">IF(CF2="","",CF2*1.05)</f>
        <v>246.75</v>
      </c>
      <c r="CH2" s="55">
        <f t="shared" ref="CH2:CH5" si="16">IF(CG2="","",CG2/0.75)</f>
        <v>329</v>
      </c>
      <c r="CI2" s="60">
        <v>489</v>
      </c>
      <c r="CJ2" s="61">
        <f t="shared" ref="CJ2:CJ5" si="17">IF(ISERROR((CI2-CG2)/CI2),"",(CI2-CG2)/CI2)</f>
        <v>0.495398773006135</v>
      </c>
      <c r="CK2" s="31"/>
      <c r="CM2" s="62" t="s">
        <v>109</v>
      </c>
      <c r="CN2" s="62">
        <v>35</v>
      </c>
      <c r="CO2" s="62"/>
      <c r="CP2" s="62"/>
      <c r="CQ2" s="62" t="s">
        <v>110</v>
      </c>
      <c r="CR2" s="62"/>
      <c r="CS2" s="62" t="s">
        <v>111</v>
      </c>
      <c r="CT2" s="62"/>
    </row>
    <row r="3" spans="1:98" s="24" customFormat="1" ht="76.5" customHeight="1" x14ac:dyDescent="0.2">
      <c r="A3" s="25">
        <v>2</v>
      </c>
      <c r="B3" s="25"/>
      <c r="C3" s="26" t="s">
        <v>112</v>
      </c>
      <c r="D3" s="65" t="s">
        <v>146</v>
      </c>
      <c r="E3" s="44"/>
      <c r="F3" s="46"/>
      <c r="G3" s="47" t="s">
        <v>113</v>
      </c>
      <c r="H3" s="25"/>
      <c r="I3" s="25"/>
      <c r="J3" s="26" t="s">
        <v>114</v>
      </c>
      <c r="K3" s="26"/>
      <c r="L3" s="26"/>
      <c r="M3" s="27" t="s">
        <v>115</v>
      </c>
      <c r="N3" s="27" t="s">
        <v>116</v>
      </c>
      <c r="O3" s="25" t="s">
        <v>117</v>
      </c>
      <c r="P3" s="64" t="s">
        <v>118</v>
      </c>
      <c r="Q3" s="25"/>
      <c r="R3" s="25"/>
      <c r="S3" s="25" t="s">
        <v>119</v>
      </c>
      <c r="T3" s="25"/>
      <c r="U3" s="25" t="s">
        <v>119</v>
      </c>
      <c r="V3" s="25" t="s">
        <v>119</v>
      </c>
      <c r="W3" s="25" t="s">
        <v>139</v>
      </c>
      <c r="X3" s="25" t="s">
        <v>140</v>
      </c>
      <c r="Y3" s="49" t="s">
        <v>104</v>
      </c>
      <c r="Z3" s="25"/>
      <c r="AA3" s="48" t="s">
        <v>142</v>
      </c>
      <c r="AB3" s="1" t="s">
        <v>149</v>
      </c>
      <c r="AC3" s="25" t="s">
        <v>65</v>
      </c>
      <c r="AD3" s="25" t="s">
        <v>9</v>
      </c>
      <c r="AE3" s="25" t="s">
        <v>122</v>
      </c>
      <c r="AF3" s="25" t="s">
        <v>106</v>
      </c>
      <c r="AG3" s="29">
        <v>100</v>
      </c>
      <c r="AH3" s="50">
        <v>1.5</v>
      </c>
      <c r="AI3" s="31">
        <v>185</v>
      </c>
      <c r="AJ3" s="31">
        <v>185</v>
      </c>
      <c r="AK3" s="28"/>
      <c r="AL3" s="28"/>
      <c r="AM3" s="51">
        <v>70</v>
      </c>
      <c r="AN3" s="51">
        <v>35</v>
      </c>
      <c r="AO3" s="51">
        <v>9</v>
      </c>
      <c r="AP3" s="51"/>
      <c r="AQ3" s="52">
        <v>158</v>
      </c>
      <c r="AR3" s="63">
        <v>1</v>
      </c>
      <c r="AS3" s="66">
        <v>0.36</v>
      </c>
      <c r="AT3" s="28">
        <v>65</v>
      </c>
      <c r="AU3" s="54">
        <v>118</v>
      </c>
      <c r="AV3" s="33">
        <v>4000</v>
      </c>
      <c r="AW3" s="55">
        <v>33.898305084745765</v>
      </c>
      <c r="AX3" s="26" t="s">
        <v>123</v>
      </c>
      <c r="AY3" s="34">
        <v>0.2</v>
      </c>
      <c r="AZ3" s="55">
        <f>IF(ISERROR(AI3*AY3),"",AI3*AY3)</f>
        <v>37</v>
      </c>
      <c r="BA3" s="55">
        <f>IF(ISERROR(AI3+AW3+AZ3),"",AI3+AW3+AZ3)</f>
        <v>255.89830508474577</v>
      </c>
      <c r="BB3" s="30">
        <v>0.05</v>
      </c>
      <c r="BC3" s="55">
        <f t="shared" si="0"/>
        <v>14.25</v>
      </c>
      <c r="BD3" s="30">
        <v>0</v>
      </c>
      <c r="BE3" s="55">
        <f t="shared" si="1"/>
        <v>0</v>
      </c>
      <c r="BF3" s="32" t="s">
        <v>108</v>
      </c>
      <c r="BG3" s="30">
        <v>0.05</v>
      </c>
      <c r="BH3" s="55">
        <f t="shared" si="2"/>
        <v>14.25</v>
      </c>
      <c r="BI3" s="55">
        <f t="shared" si="3"/>
        <v>28.5</v>
      </c>
      <c r="BJ3" s="55">
        <f>IF(ISERROR(AI3+BI3),"",AI3+BI3)</f>
        <v>213.5</v>
      </c>
      <c r="BK3" s="57">
        <f t="shared" si="4"/>
        <v>0.25087719298245614</v>
      </c>
      <c r="BL3" s="31">
        <v>285</v>
      </c>
      <c r="BM3" s="30">
        <v>0.08</v>
      </c>
      <c r="BN3" s="55">
        <f t="shared" si="5"/>
        <v>38.96</v>
      </c>
      <c r="BO3" s="30">
        <v>0</v>
      </c>
      <c r="BP3" s="55">
        <f t="shared" si="6"/>
        <v>0</v>
      </c>
      <c r="BQ3" s="30">
        <v>0.06</v>
      </c>
      <c r="BR3" s="55">
        <f t="shared" si="7"/>
        <v>29.22</v>
      </c>
      <c r="BS3" s="30">
        <v>0.05</v>
      </c>
      <c r="BT3" s="55">
        <f t="shared" si="8"/>
        <v>24.35</v>
      </c>
      <c r="BU3" s="30">
        <v>0.1</v>
      </c>
      <c r="BV3" s="55">
        <f t="shared" si="9"/>
        <v>48.7</v>
      </c>
      <c r="BW3" s="31"/>
      <c r="BX3" s="30"/>
      <c r="BY3" s="55">
        <f t="shared" si="10"/>
        <v>0</v>
      </c>
      <c r="BZ3" s="31"/>
      <c r="CA3" s="30"/>
      <c r="CB3" s="55">
        <f t="shared" si="11"/>
        <v>0</v>
      </c>
      <c r="CC3" s="55">
        <f t="shared" si="12"/>
        <v>141.23000000000002</v>
      </c>
      <c r="CD3" s="55">
        <f t="shared" si="13"/>
        <v>397.12830508474576</v>
      </c>
      <c r="CE3" s="58">
        <f t="shared" si="14"/>
        <v>0.18454146799846866</v>
      </c>
      <c r="CF3" s="59">
        <v>487</v>
      </c>
      <c r="CG3" s="55">
        <f t="shared" si="15"/>
        <v>511.35</v>
      </c>
      <c r="CH3" s="55">
        <f t="shared" si="16"/>
        <v>681.80000000000007</v>
      </c>
      <c r="CI3" s="60">
        <v>999</v>
      </c>
      <c r="CJ3" s="61">
        <f t="shared" si="17"/>
        <v>0.48813813813813811</v>
      </c>
      <c r="CK3" s="31"/>
      <c r="CM3" s="62"/>
      <c r="CN3" s="62"/>
      <c r="CO3" s="62"/>
      <c r="CP3" s="62"/>
      <c r="CQ3" s="62"/>
      <c r="CR3" s="62"/>
      <c r="CS3" s="62"/>
      <c r="CT3" s="62"/>
    </row>
    <row r="4" spans="1:98" s="24" customFormat="1" ht="76.5" customHeight="1" x14ac:dyDescent="0.2">
      <c r="A4" s="25"/>
      <c r="B4" s="25"/>
      <c r="C4" s="26" t="s">
        <v>112</v>
      </c>
      <c r="D4" s="65" t="s">
        <v>147</v>
      </c>
      <c r="E4" s="44"/>
      <c r="F4" s="46"/>
      <c r="G4" s="47" t="s">
        <v>113</v>
      </c>
      <c r="H4" s="25"/>
      <c r="I4" s="25"/>
      <c r="J4" s="26" t="s">
        <v>114</v>
      </c>
      <c r="K4" s="26"/>
      <c r="L4" s="26"/>
      <c r="M4" s="27" t="s">
        <v>124</v>
      </c>
      <c r="N4" s="27" t="s">
        <v>116</v>
      </c>
      <c r="O4" s="25" t="s">
        <v>117</v>
      </c>
      <c r="P4" s="64" t="s">
        <v>118</v>
      </c>
      <c r="Q4" s="25"/>
      <c r="R4" s="25"/>
      <c r="S4" s="25" t="s">
        <v>119</v>
      </c>
      <c r="T4" s="25"/>
      <c r="U4" s="25" t="s">
        <v>119</v>
      </c>
      <c r="V4" s="25" t="s">
        <v>119</v>
      </c>
      <c r="W4" s="25" t="s">
        <v>120</v>
      </c>
      <c r="X4" s="25" t="s">
        <v>121</v>
      </c>
      <c r="Y4" s="49" t="s">
        <v>104</v>
      </c>
      <c r="Z4" s="25"/>
      <c r="AA4" s="48" t="s">
        <v>143</v>
      </c>
      <c r="AB4" s="25" t="s">
        <v>10</v>
      </c>
      <c r="AC4" s="25" t="s">
        <v>65</v>
      </c>
      <c r="AD4" s="25" t="s">
        <v>9</v>
      </c>
      <c r="AE4" s="25" t="s">
        <v>122</v>
      </c>
      <c r="AF4" s="25" t="s">
        <v>106</v>
      </c>
      <c r="AG4" s="29">
        <v>100</v>
      </c>
      <c r="AH4" s="50">
        <v>1.5</v>
      </c>
      <c r="AI4" s="31">
        <v>140.30000000000001</v>
      </c>
      <c r="AJ4" s="31">
        <v>140.30000000000001</v>
      </c>
      <c r="AK4" s="28"/>
      <c r="AL4" s="28"/>
      <c r="AM4" s="51">
        <v>70</v>
      </c>
      <c r="AN4" s="51">
        <v>35</v>
      </c>
      <c r="AO4" s="51">
        <v>9</v>
      </c>
      <c r="AP4" s="51"/>
      <c r="AQ4" s="52">
        <v>158</v>
      </c>
      <c r="AR4" s="63">
        <v>1</v>
      </c>
      <c r="AS4" s="66">
        <v>0.36</v>
      </c>
      <c r="AT4" s="28">
        <v>65</v>
      </c>
      <c r="AU4" s="54">
        <v>179.88858803435821</v>
      </c>
      <c r="AV4" s="33">
        <v>4000</v>
      </c>
      <c r="AW4" s="55">
        <v>22.235985304615383</v>
      </c>
      <c r="AX4" s="26" t="s">
        <v>125</v>
      </c>
      <c r="AY4" s="34">
        <v>0.2</v>
      </c>
      <c r="AZ4" s="55">
        <f>IF(ISERROR(AI4*AY4),"",AI4*AY4)</f>
        <v>28.060000000000002</v>
      </c>
      <c r="BA4" s="55">
        <f>IF(ISERROR(AI4+AW4+AZ4),"",AI4+AW4+AZ4)</f>
        <v>190.5959853046154</v>
      </c>
      <c r="BB4" s="30">
        <v>0.05</v>
      </c>
      <c r="BC4" s="55">
        <f t="shared" si="0"/>
        <v>10.8</v>
      </c>
      <c r="BD4" s="30">
        <v>0</v>
      </c>
      <c r="BE4" s="55">
        <f t="shared" si="1"/>
        <v>0</v>
      </c>
      <c r="BF4" s="32" t="s">
        <v>108</v>
      </c>
      <c r="BG4" s="30">
        <v>0.05</v>
      </c>
      <c r="BH4" s="55">
        <f t="shared" si="2"/>
        <v>10.8</v>
      </c>
      <c r="BI4" s="55">
        <f t="shared" si="3"/>
        <v>21.6</v>
      </c>
      <c r="BJ4" s="55">
        <f>IF(ISERROR(AI4+BI4),"",AI4+BI4)</f>
        <v>161.9</v>
      </c>
      <c r="BK4" s="57">
        <f t="shared" si="4"/>
        <v>0.25046296296296294</v>
      </c>
      <c r="BL4" s="31">
        <v>216</v>
      </c>
      <c r="BM4" s="30">
        <v>0.08</v>
      </c>
      <c r="BN4" s="55">
        <f t="shared" si="5"/>
        <v>28.567578947368421</v>
      </c>
      <c r="BO4" s="30">
        <v>0</v>
      </c>
      <c r="BP4" s="55">
        <f t="shared" si="6"/>
        <v>0</v>
      </c>
      <c r="BQ4" s="30">
        <v>0.06</v>
      </c>
      <c r="BR4" s="55">
        <f t="shared" si="7"/>
        <v>21.425684210526313</v>
      </c>
      <c r="BS4" s="30">
        <v>0.05</v>
      </c>
      <c r="BT4" s="55">
        <f t="shared" si="8"/>
        <v>17.854736842105265</v>
      </c>
      <c r="BU4" s="30">
        <v>0.1</v>
      </c>
      <c r="BV4" s="55">
        <f t="shared" si="9"/>
        <v>35.709473684210529</v>
      </c>
      <c r="BW4" s="31"/>
      <c r="BX4" s="30"/>
      <c r="BY4" s="55">
        <f t="shared" si="10"/>
        <v>0</v>
      </c>
      <c r="BZ4" s="31"/>
      <c r="CA4" s="30"/>
      <c r="CB4" s="55">
        <f t="shared" si="11"/>
        <v>0</v>
      </c>
      <c r="CC4" s="55">
        <f t="shared" si="12"/>
        <v>103.55747368421052</v>
      </c>
      <c r="CD4" s="55">
        <f t="shared" si="13"/>
        <v>294.15345898882595</v>
      </c>
      <c r="CE4" s="58">
        <f t="shared" si="14"/>
        <v>0.17625932661424165</v>
      </c>
      <c r="CF4" s="59">
        <f>CF3*BL4/BL3-12</f>
        <v>357.09473684210525</v>
      </c>
      <c r="CG4" s="55">
        <f t="shared" si="15"/>
        <v>374.94947368421055</v>
      </c>
      <c r="CH4" s="55">
        <f t="shared" si="16"/>
        <v>499.93263157894739</v>
      </c>
      <c r="CI4" s="60">
        <f>CI3*BL4/BL3-25</f>
        <v>732.13684210526321</v>
      </c>
      <c r="CJ4" s="61">
        <f t="shared" si="17"/>
        <v>0.48786968211292109</v>
      </c>
      <c r="CK4" s="31"/>
      <c r="CM4" s="62"/>
      <c r="CN4" s="62"/>
      <c r="CO4" s="62"/>
      <c r="CP4" s="62"/>
      <c r="CQ4" s="62"/>
      <c r="CR4" s="62"/>
      <c r="CS4" s="62"/>
      <c r="CT4" s="62"/>
    </row>
    <row r="5" spans="1:98" s="24" customFormat="1" ht="76.5" customHeight="1" x14ac:dyDescent="0.2">
      <c r="A5" s="25"/>
      <c r="B5" s="25"/>
      <c r="C5" s="26" t="s">
        <v>126</v>
      </c>
      <c r="D5" s="65" t="s">
        <v>148</v>
      </c>
      <c r="E5" s="44"/>
      <c r="F5" s="46"/>
      <c r="G5" s="47" t="s">
        <v>127</v>
      </c>
      <c r="H5" s="25"/>
      <c r="I5" s="25"/>
      <c r="J5" s="26" t="s">
        <v>128</v>
      </c>
      <c r="K5" s="26"/>
      <c r="L5" s="26"/>
      <c r="M5" s="27" t="s">
        <v>129</v>
      </c>
      <c r="N5" s="27" t="s">
        <v>130</v>
      </c>
      <c r="O5" s="25" t="s">
        <v>117</v>
      </c>
      <c r="P5" s="64" t="s">
        <v>118</v>
      </c>
      <c r="Q5" s="25"/>
      <c r="R5" s="25"/>
      <c r="S5" s="25" t="s">
        <v>131</v>
      </c>
      <c r="T5" s="25"/>
      <c r="U5" s="25" t="s">
        <v>131</v>
      </c>
      <c r="V5" s="25" t="s">
        <v>131</v>
      </c>
      <c r="W5" s="25"/>
      <c r="X5" s="25" t="s">
        <v>132</v>
      </c>
      <c r="Y5" s="49" t="s">
        <v>104</v>
      </c>
      <c r="Z5" s="25"/>
      <c r="AA5" s="48" t="s">
        <v>144</v>
      </c>
      <c r="AB5" s="25" t="s">
        <v>10</v>
      </c>
      <c r="AC5" s="25" t="s">
        <v>65</v>
      </c>
      <c r="AD5" s="25" t="s">
        <v>9</v>
      </c>
      <c r="AE5" s="25" t="s">
        <v>133</v>
      </c>
      <c r="AF5" s="25" t="s">
        <v>106</v>
      </c>
      <c r="AG5" s="29">
        <v>100</v>
      </c>
      <c r="AH5" s="50"/>
      <c r="AI5" s="31">
        <v>44.7</v>
      </c>
      <c r="AJ5" s="31">
        <v>44.7</v>
      </c>
      <c r="AK5" s="28"/>
      <c r="AL5" s="28"/>
      <c r="AM5" s="51">
        <v>86</v>
      </c>
      <c r="AN5" s="51">
        <v>26</v>
      </c>
      <c r="AO5" s="51">
        <v>7</v>
      </c>
      <c r="AP5" s="51"/>
      <c r="AQ5" s="52">
        <v>152</v>
      </c>
      <c r="AR5" s="63">
        <v>1</v>
      </c>
      <c r="AS5" s="66">
        <v>0.26</v>
      </c>
      <c r="AT5" s="28">
        <v>65</v>
      </c>
      <c r="AU5" s="54">
        <v>253.4208641807819</v>
      </c>
      <c r="AV5" s="33">
        <v>4000</v>
      </c>
      <c r="AW5" s="55">
        <v>15.7840200448</v>
      </c>
      <c r="AX5" s="26" t="s">
        <v>123</v>
      </c>
      <c r="AY5" s="34">
        <v>0.2</v>
      </c>
      <c r="AZ5" s="55">
        <f>IF(ISERROR(AI5*AY5),"",AI5*AY5)</f>
        <v>8.9400000000000013</v>
      </c>
      <c r="BA5" s="55">
        <f>IF(ISERROR(AI5+AW5+AZ5),"",AI5+AW5+AZ5)</f>
        <v>69.424020044800002</v>
      </c>
      <c r="BB5" s="30">
        <v>0.05</v>
      </c>
      <c r="BC5" s="55">
        <f t="shared" si="0"/>
        <v>3.45</v>
      </c>
      <c r="BD5" s="30">
        <v>0</v>
      </c>
      <c r="BE5" s="55">
        <f t="shared" si="1"/>
        <v>0</v>
      </c>
      <c r="BF5" s="32" t="s">
        <v>108</v>
      </c>
      <c r="BG5" s="30">
        <v>0.05</v>
      </c>
      <c r="BH5" s="55">
        <f t="shared" si="2"/>
        <v>3.45</v>
      </c>
      <c r="BI5" s="55">
        <f t="shared" si="3"/>
        <v>6.9</v>
      </c>
      <c r="BJ5" s="55">
        <f>IF(ISERROR(AI5+BI5),"",AI5+BI5)</f>
        <v>51.6</v>
      </c>
      <c r="BK5" s="57">
        <f t="shared" si="4"/>
        <v>0.25217391304347825</v>
      </c>
      <c r="BL5" s="31">
        <v>69</v>
      </c>
      <c r="BM5" s="30">
        <v>0.08</v>
      </c>
      <c r="BN5" s="55">
        <f t="shared" si="5"/>
        <v>10.39242105263158</v>
      </c>
      <c r="BO5" s="30">
        <v>0</v>
      </c>
      <c r="BP5" s="55">
        <f t="shared" si="6"/>
        <v>0</v>
      </c>
      <c r="BQ5" s="30">
        <v>0.06</v>
      </c>
      <c r="BR5" s="55">
        <f t="shared" si="7"/>
        <v>7.7943157894736848</v>
      </c>
      <c r="BS5" s="30">
        <v>0.05</v>
      </c>
      <c r="BT5" s="55">
        <f t="shared" si="8"/>
        <v>6.4952631578947377</v>
      </c>
      <c r="BU5" s="30">
        <v>0.1</v>
      </c>
      <c r="BV5" s="55">
        <f t="shared" si="9"/>
        <v>12.990526315789475</v>
      </c>
      <c r="BW5" s="31"/>
      <c r="BX5" s="30"/>
      <c r="BY5" s="55">
        <f t="shared" si="10"/>
        <v>0</v>
      </c>
      <c r="BZ5" s="31"/>
      <c r="CA5" s="30"/>
      <c r="CB5" s="55">
        <f t="shared" si="11"/>
        <v>0</v>
      </c>
      <c r="CC5" s="55">
        <f t="shared" si="12"/>
        <v>37.672526315789476</v>
      </c>
      <c r="CD5" s="55">
        <f t="shared" si="13"/>
        <v>107.09654636058949</v>
      </c>
      <c r="CE5" s="58">
        <f t="shared" si="14"/>
        <v>0.17557962043140751</v>
      </c>
      <c r="CF5" s="59">
        <f>CF3*BL5/BL3+12</f>
        <v>129.90526315789475</v>
      </c>
      <c r="CG5" s="55">
        <f t="shared" si="15"/>
        <v>136.40052631578951</v>
      </c>
      <c r="CH5" s="55">
        <f t="shared" si="16"/>
        <v>181.86736842105267</v>
      </c>
      <c r="CI5" s="60">
        <f>CI3*BL5/BL3+25</f>
        <v>266.86315789473684</v>
      </c>
      <c r="CJ5" s="61">
        <f t="shared" si="17"/>
        <v>0.48887464499842209</v>
      </c>
      <c r="CK5" s="31"/>
      <c r="CM5" s="62"/>
      <c r="CN5" s="62"/>
      <c r="CO5" s="62"/>
      <c r="CP5" s="62"/>
      <c r="CQ5" s="62"/>
      <c r="CR5" s="62"/>
      <c r="CS5" s="62"/>
      <c r="CT5" s="62"/>
    </row>
  </sheetData>
  <protectedRanges>
    <protectedRange sqref="CI3 U2:V2 F3:G3 CJ2:CJ3 A2:E3 AZ2:BC2 AW2 CC4:CJ5 A4:G5 AA4:AH5 AK4:AP5 I2:Q5 AL3:AP3 AW3:BC5 BF2:BN5 CC2:CH3 AA2:AA3 AC2:AK3 AB2 AR2:AU5" name="Range1_3"/>
    <protectedRange sqref="AL2" name="Range1_2_3"/>
    <protectedRange sqref="AV2:AV5" name="Range1_5"/>
    <protectedRange sqref="AX2:AY2" name="Range1_1_3"/>
    <protectedRange sqref="CI2" name="Range1_7_1"/>
    <protectedRange sqref="BD2:BE5 BO2:BV5" name="Range1_1_1_3"/>
  </protectedRanges>
  <phoneticPr fontId="3" type="noConversion"/>
  <dataValidations count="1">
    <dataValidation type="list" allowBlank="1" showInputMessage="1" showErrorMessage="1" sqref="Y2:Y5">
      <formula1>$I$1:$M$1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[1]Data!#REF!</xm:f>
          </x14:formula1>
          <xm:sqref>H2:H5</xm:sqref>
        </x14:dataValidation>
        <x14:dataValidation type="list" allowBlank="1" showInputMessage="1" showErrorMessage="1">
          <x14:formula1>
            <xm:f>[1]ValueSelection!#REF!</xm:f>
          </x14:formula1>
          <xm:sqref>O2:O5</xm:sqref>
        </x14:dataValidation>
        <x14:dataValidation type="list" allowBlank="1" showInputMessage="1" showErrorMessage="1">
          <x14:formula1>
            <xm:f>[1]ValueSelection!#REF!</xm:f>
          </x14:formula1>
          <xm:sqref>I2:I5</xm:sqref>
        </x14:dataValidation>
        <x14:dataValidation type="list" allowBlank="1" showInputMessage="1" showErrorMessage="1">
          <x14:formula1>
            <xm:f>[1]Data!#REF!</xm:f>
          </x14:formula1>
          <xm:sqref>AE2 AF2:AF5 AD2:AD5</xm:sqref>
        </x14:dataValidation>
        <x14:dataValidation type="list" allowBlank="1" showInputMessage="1" showErrorMessage="1">
          <x14:formula1>
            <xm:f>[1]Data!#REF!</xm:f>
          </x14:formula1>
          <xm:sqref>AB2 AB4:AB5</xm:sqref>
        </x14:dataValidation>
        <x14:dataValidation type="list" allowBlank="1" showInputMessage="1" showErrorMessage="1">
          <x14:formula1>
            <xm:f>[1]ValueSelection!#REF!</xm:f>
          </x14:formula1>
          <xm:sqref>AF2:AF5</xm:sqref>
        </x14:dataValidation>
        <x14:dataValidation type="list" allowBlank="1" showInputMessage="1" showErrorMessage="1">
          <x14:formula1>
            <xm:f>[1]ValueSelection!#REF!</xm:f>
          </x14:formula1>
          <xm:sqref>G3:G5</xm:sqref>
        </x14:dataValidation>
        <x14:dataValidation type="list" allowBlank="1" showInputMessage="1" showErrorMessage="1">
          <x14:formula1>
            <xm:f>[1]ValueSelection!#REF!</xm:f>
          </x14:formula1>
          <xm:sqref>AE2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2025-11-10T00:52:18Z</dcterms:modified>
</cp:coreProperties>
</file>