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88A086E-626D-43C3-9ED3-51C17CB72D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5" l="1"/>
  <c r="AC6" i="5"/>
  <c r="AB6" i="5"/>
  <c r="AD5" i="5"/>
  <c r="AC5" i="5"/>
  <c r="AB5" i="5"/>
  <c r="AD4" i="5"/>
  <c r="AC4" i="5"/>
  <c r="AB4" i="5"/>
  <c r="AD3" i="5"/>
  <c r="AC3" i="5"/>
  <c r="AB3" i="5"/>
  <c r="BO2" i="5" l="1"/>
  <c r="BO5" i="5"/>
  <c r="BK5" i="5"/>
  <c r="BD5" i="5"/>
  <c r="BA5" i="5"/>
  <c r="AX5" i="5"/>
  <c r="AU5" i="5"/>
  <c r="AS5" i="5"/>
  <c r="AQ5" i="5"/>
  <c r="BE5" i="5" s="1"/>
  <c r="AM5" i="5"/>
  <c r="AN5" i="5" s="1"/>
  <c r="U5" i="5"/>
  <c r="BO4" i="5"/>
  <c r="BK4" i="5"/>
  <c r="BD4" i="5"/>
  <c r="BA4" i="5"/>
  <c r="AX4" i="5"/>
  <c r="AU4" i="5"/>
  <c r="AS4" i="5"/>
  <c r="AQ4" i="5"/>
  <c r="AM4" i="5"/>
  <c r="AN4" i="5" s="1"/>
  <c r="U4" i="5"/>
  <c r="BO3" i="5"/>
  <c r="BK3" i="5"/>
  <c r="BD3" i="5"/>
  <c r="BA3" i="5"/>
  <c r="AX3" i="5"/>
  <c r="AU3" i="5"/>
  <c r="AS3" i="5"/>
  <c r="AQ3" i="5"/>
  <c r="AM3" i="5"/>
  <c r="AN3" i="5" s="1"/>
  <c r="U3" i="5"/>
  <c r="U2" i="5"/>
  <c r="BP2" i="5"/>
  <c r="BR2" i="5" s="1"/>
  <c r="BK2" i="5"/>
  <c r="BD2" i="5"/>
  <c r="BA2" i="5"/>
  <c r="AX2" i="5"/>
  <c r="AU2" i="5"/>
  <c r="AS2" i="5"/>
  <c r="AQ2" i="5"/>
  <c r="AM2" i="5"/>
  <c r="AN2" i="5" s="1"/>
  <c r="AD2" i="5"/>
  <c r="AC2" i="5"/>
  <c r="AB2" i="5"/>
  <c r="BP4" i="5" l="1"/>
  <c r="BR4" i="5" s="1"/>
  <c r="BP3" i="5"/>
  <c r="BR3" i="5" s="1"/>
  <c r="BP5" i="5"/>
  <c r="BR5" i="5" s="1"/>
  <c r="BE4" i="5"/>
  <c r="BF4" i="5" s="1"/>
  <c r="BE3" i="5"/>
  <c r="BF3" i="5" s="1"/>
  <c r="BF5" i="5"/>
  <c r="AG2" i="5"/>
  <c r="BE2" i="5"/>
  <c r="BF2" i="5" s="1"/>
  <c r="AI2" i="5" l="1"/>
  <c r="AG4" i="5"/>
  <c r="AG5" i="5"/>
  <c r="AG3" i="5"/>
  <c r="BG4" i="5"/>
  <c r="BQ4" i="5"/>
  <c r="BG5" i="5"/>
  <c r="BQ5" i="5"/>
  <c r="BG3" i="5"/>
  <c r="BQ3" i="5"/>
  <c r="BG2" i="5"/>
  <c r="BQ2" i="5"/>
  <c r="AK2" i="5" l="1"/>
  <c r="AI4" i="5"/>
  <c r="AK4" i="5" s="1"/>
  <c r="AI3" i="5"/>
  <c r="AK3" i="5" s="1"/>
  <c r="AI5" i="5"/>
  <c r="AK5" i="5" s="1"/>
  <c r="BI3" i="5" l="1"/>
  <c r="BL3" i="5" s="1"/>
  <c r="AO3" i="5"/>
  <c r="AO5" i="5"/>
  <c r="BI5" i="5"/>
  <c r="BL5" i="5" s="1"/>
  <c r="BI4" i="5"/>
  <c r="BL4" i="5" s="1"/>
  <c r="AO4" i="5"/>
  <c r="AO2" i="5"/>
  <c r="BI2" i="5"/>
  <c r="BL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G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O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Q1" authorId="0" shapeId="0" xr:uid="{14412801-859E-40FD-8076-575883467374}">
      <text>
        <r>
          <rPr>
            <sz val="11"/>
            <rFont val="Calibri"/>
            <family val="2"/>
          </rPr>
          <t>[JLA DI Price]*[DI %]</t>
        </r>
      </text>
    </comment>
    <comment ref="AS1" authorId="0" shapeId="0" xr:uid="{B80FEBC5-A38D-48EA-BE7C-8529F80E9B8D}">
      <text>
        <r>
          <rPr>
            <sz val="11"/>
            <rFont val="Calibri"/>
            <family val="2"/>
          </rPr>
          <t>[JLA DI Price]*[Royalty %]</t>
        </r>
      </text>
    </comment>
    <comment ref="AU1" authorId="0" shapeId="0" xr:uid="{7B5420BB-E6F8-4977-866F-D00B550DD19F}">
      <text>
        <r>
          <rPr>
            <sz val="11"/>
            <rFont val="Calibri"/>
            <family val="2"/>
          </rPr>
          <t>[JLA DI Price]*[Rebate %]</t>
        </r>
      </text>
    </comment>
    <comment ref="AX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BA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BD1" authorId="0" shapeId="0" xr:uid="{7592477D-6DDB-47F8-A06D-2FD267868622}">
      <text>
        <r>
          <rPr>
            <sz val="11"/>
            <rFont val="Calibri"/>
            <family val="2"/>
          </rPr>
          <t>[JLA DI Price]*[Load 3 %]</t>
        </r>
      </text>
    </comment>
    <comment ref="BE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F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BG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I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K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L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P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Q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R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<sst xmlns="http://schemas.openxmlformats.org/spreadsheetml/2006/main" count="158" uniqueCount="106">
  <si>
    <t>Brand</t>
  </si>
  <si>
    <t>Package Type</t>
  </si>
  <si>
    <t>Licensor</t>
  </si>
  <si>
    <t>Pakistan</t>
  </si>
  <si>
    <t>Normal</t>
  </si>
  <si>
    <t>Karachi,Pakistan</t>
  </si>
  <si>
    <t>Fashion Towel</t>
  </si>
  <si>
    <t>AFROZE TEXTILE INDUSTRIES (PRIVATE) LTD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</si>
  <si>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</si>
  <si>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</si>
  <si>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</si>
  <si>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</si>
  <si>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</si>
  <si>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</si>
  <si>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</si>
  <si>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</si>
  <si>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</si>
  <si>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</si>
  <si>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</si>
  <si>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</si>
  <si>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</si>
  <si>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</si>
  <si>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</si>
  <si>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</si>
  <si>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</si>
  <si>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</si>
  <si>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</si>
  <si>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</si>
  <si>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</si>
  <si>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</si>
  <si>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</si>
  <si>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</si>
  <si>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</si>
  <si>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</si>
  <si>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</si>
  <si>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</si>
  <si>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</si>
  <si>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</si>
  <si>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</si>
  <si>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</si>
  <si>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</si>
  <si>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</si>
  <si>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</si>
  <si>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</si>
  <si>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</si>
  <si>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</si>
  <si>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</si>
  <si>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</si>
  <si>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</si>
  <si>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</si>
  <si>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</si>
  <si>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</si>
  <si>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</si>
  <si>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</si>
  <si>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</si>
  <si>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</si>
  <si>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</si>
  <si>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</si>
  <si>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</si>
  <si>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</si>
  <si>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</si>
  <si>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</si>
  <si>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</si>
  <si>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</si>
  <si>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</si>
  <si>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</si>
  <si>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</si>
  <si>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</si>
  <si>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</si>
  <si>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</si>
  <si>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</si>
  <si>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</si>
  <si>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</si>
  <si>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</si>
  <si>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</si>
  <si>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Additional Customer Price</t>
  </si>
  <si>
    <t>Additional Customer Item#</t>
  </si>
  <si>
    <t>Trim</t>
  </si>
  <si>
    <t>6302.60.0010</t>
  </si>
  <si>
    <t>Arsalan</t>
  </si>
  <si>
    <t>Hang Tag</t>
  </si>
  <si>
    <t>16/1 Ring Spun in Pile -  100% Cotton;
20/2 Ring Spun in Pile -  100% Cotton</t>
  </si>
  <si>
    <t xml:space="preserve">16x26" (2) </t>
  </si>
  <si>
    <r>
      <t xml:space="preserve">One piece reactive printed fouta with rolled end hem(front flat &amp; reverse terry)
</t>
    </r>
    <r>
      <rPr>
        <b/>
        <sz val="14"/>
        <color rgb="FFFF0000"/>
        <rFont val="Calibri"/>
        <family val="2"/>
      </rPr>
      <t>320gsm</t>
    </r>
    <r>
      <rPr>
        <sz val="14"/>
        <color rgb="FFFF0000"/>
        <rFont val="Calibri"/>
        <family val="2"/>
      </rPr>
      <t>;</t>
    </r>
    <r>
      <rPr>
        <sz val="14"/>
        <color theme="1"/>
        <rFont val="Calibri"/>
        <family val="2"/>
      </rPr>
      <t xml:space="preserve">
One piece is</t>
    </r>
    <r>
      <rPr>
        <b/>
        <sz val="14"/>
        <color rgb="FFFF0000"/>
        <rFont val="Calibri"/>
        <family val="2"/>
      </rPr>
      <t xml:space="preserve">  solid dyed jacquard</t>
    </r>
    <r>
      <rPr>
        <sz val="14"/>
        <color theme="1"/>
        <rFont val="Calibri"/>
        <family val="2"/>
      </rPr>
      <t xml:space="preserve">
</t>
    </r>
    <r>
      <rPr>
        <b/>
        <sz val="14"/>
        <color theme="1"/>
        <rFont val="Calibri"/>
        <family val="2"/>
      </rPr>
      <t>370gsm</t>
    </r>
  </si>
  <si>
    <t xml:space="preserve">FOB Cost $ </t>
  </si>
  <si>
    <t>Coffee + pumpkins on solid towel</t>
  </si>
  <si>
    <t>Leaves + squares on solid towel</t>
  </si>
  <si>
    <t>Plaid Pumpkin Toss + pumpkin on solid towel</t>
  </si>
  <si>
    <t>Green Pumpkin Toss + squares on solid towel</t>
  </si>
  <si>
    <t>2pk Kitchen Towels 
(Fall Refresh)</t>
  </si>
  <si>
    <t xml:space="preserve">2pk Kitchen Towels </t>
  </si>
  <si>
    <t>Assortment</t>
    <phoneticPr fontId="18" type="noConversion"/>
  </si>
  <si>
    <t>Coffee</t>
    <phoneticPr fontId="18" type="noConversion"/>
  </si>
  <si>
    <t>Leaves</t>
    <phoneticPr fontId="18" type="noConversion"/>
  </si>
  <si>
    <t>Plaid pumpkin Toss</t>
    <phoneticPr fontId="18" type="noConversion"/>
  </si>
  <si>
    <t>Green pumpkin Toss</t>
    <phoneticPr fontId="18" type="noConversion"/>
  </si>
  <si>
    <t>4069365698594</t>
  </si>
  <si>
    <t>4069365698808</t>
  </si>
  <si>
    <t>4069365698815</t>
  </si>
  <si>
    <t>4069365698822</t>
  </si>
  <si>
    <t>Carton</t>
    <phoneticPr fontId="18" type="noConversion"/>
  </si>
  <si>
    <t>ALDI75-1785</t>
  </si>
  <si>
    <t>ALDI75-1786</t>
  </si>
  <si>
    <t>ALDI75-1787</t>
  </si>
  <si>
    <t>ALDI75-1788</t>
  </si>
  <si>
    <t>ALDI90-1789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</si>
</sst>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0.0%"/>
    <numFmt numFmtId="181" formatCode="[$-409]d/mmm;@"/>
    <numFmt numFmtId="183" formatCode="\$#,##0.00;\-\$#,##0.00"/>
    <numFmt numFmtId="185" formatCode="[$$-409]#,##0.000000"/>
    <numFmt numFmtId="187" formatCode="0.0"/>
    <numFmt numFmtId="188" formatCode="0.000"/>
    <numFmt numFmtId="189" formatCode="_([$$-409]* #,##0.00_);_([$$-409]* \(#,##0.00\);_([$$-409]* &quot;-&quot;??_);_(@_)"/>
    <numFmt numFmtId="196" formatCode="_-&quot;$&quot;* #,##0.00_-;\-&quot;$&quot;* #,##0.00_-;_-&quot;$&quot;* &quot;-&quot;??_-;_-@_-"/>
  </numFmts>
  <fonts count="27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b/>
      <sz val="11"/>
      <color rgb="FFFF0000"/>
      <name val="Arial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color rgb="FFFF0000"/>
      <name val="Arial"/>
      <family val="2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12"/>
      <name val="Arial"/>
      <family val="2"/>
    </font>
    <font>
      <sz val="11"/>
      <color theme="1"/>
      <name val="Arial"/>
      <family val="2"/>
    </font>
    <font>
      <sz val="14"/>
      <color theme="1"/>
      <name val="等线"/>
      <family val="2"/>
      <scheme val="minor"/>
    </font>
    <font>
      <sz val="14"/>
      <color rgb="FFFF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sz val="12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177" fontId="11" fillId="0" borderId="0" applyFont="0" applyFill="0" applyBorder="0" applyAlignment="0" applyProtection="0"/>
    <xf numFmtId="185" fontId="7" fillId="0" borderId="0"/>
    <xf numFmtId="176" fontId="12" fillId="0" borderId="0" applyFont="0" applyFill="0" applyBorder="0" applyAlignment="0" applyProtection="0"/>
    <xf numFmtId="185" fontId="12" fillId="0" borderId="0">
      <alignment vertical="center"/>
    </xf>
    <xf numFmtId="0" fontId="11" fillId="0" borderId="0"/>
    <xf numFmtId="0" fontId="5" fillId="0" borderId="0">
      <alignment vertical="center"/>
    </xf>
    <xf numFmtId="0" fontId="7" fillId="0" borderId="0"/>
    <xf numFmtId="189" fontId="14" fillId="0" borderId="0"/>
    <xf numFmtId="189" fontId="15" fillId="0" borderId="0"/>
    <xf numFmtId="189" fontId="15" fillId="0" borderId="0" applyFont="0" applyFill="0" applyBorder="0" applyAlignment="0" applyProtection="0">
      <alignment vertical="center"/>
    </xf>
    <xf numFmtId="0" fontId="15" fillId="0" borderId="0"/>
    <xf numFmtId="177" fontId="12" fillId="0" borderId="0" applyFont="0" applyFill="0" applyBorder="0" applyAlignment="0" applyProtection="0"/>
    <xf numFmtId="181" fontId="7" fillId="0" borderId="0" applyProtection="0"/>
    <xf numFmtId="0" fontId="17" fillId="0" borderId="0"/>
    <xf numFmtId="0" fontId="12" fillId="0" borderId="0">
      <alignment vertical="center"/>
    </xf>
    <xf numFmtId="0" fontId="15" fillId="0" borderId="0"/>
    <xf numFmtId="0" fontId="7" fillId="0" borderId="0"/>
    <xf numFmtId="0" fontId="7" fillId="0" borderId="0"/>
    <xf numFmtId="0" fontId="4" fillId="0" borderId="0">
      <alignment vertical="center"/>
    </xf>
    <xf numFmtId="19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>
      <alignment vertical="center"/>
    </xf>
    <xf numFmtId="19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>
      <alignment vertical="center"/>
    </xf>
    <xf numFmtId="196" fontId="2" fillId="0" borderId="0" applyFont="0" applyFill="0" applyBorder="0" applyAlignment="0" applyProtection="0"/>
    <xf numFmtId="0" fontId="1" fillId="0" borderId="0">
      <alignment vertical="center"/>
    </xf>
    <xf numFmtId="196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7" fontId="0" fillId="0" borderId="0" xfId="0" applyNumberFormat="1" applyAlignment="1">
      <alignment wrapText="1"/>
    </xf>
    <xf numFmtId="188" fontId="0" fillId="0" borderId="0" xfId="0" applyNumberFormat="1" applyAlignment="1">
      <alignment wrapText="1"/>
    </xf>
    <xf numFmtId="0" fontId="6" fillId="0" borderId="0" xfId="4" applyAlignment="1">
      <alignment wrapText="1"/>
    </xf>
    <xf numFmtId="0" fontId="9" fillId="0" borderId="0" xfId="0" applyFont="1" applyAlignment="1">
      <alignment wrapText="1"/>
    </xf>
    <xf numFmtId="0" fontId="8" fillId="0" borderId="4" xfId="0" applyFont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4" xfId="4" applyFont="1" applyFill="1" applyBorder="1" applyAlignment="1">
      <alignment horizontal="center" wrapText="1"/>
    </xf>
    <xf numFmtId="178" fontId="8" fillId="4" borderId="4" xfId="0" applyNumberFormat="1" applyFont="1" applyFill="1" applyBorder="1" applyAlignment="1">
      <alignment horizontal="center" wrapText="1"/>
    </xf>
    <xf numFmtId="178" fontId="8" fillId="7" borderId="4" xfId="0" applyNumberFormat="1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187" fontId="8" fillId="0" borderId="4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88" fontId="19" fillId="0" borderId="4" xfId="1" applyNumberFormat="1" applyFont="1" applyBorder="1" applyAlignment="1">
      <alignment wrapText="1"/>
    </xf>
    <xf numFmtId="2" fontId="8" fillId="0" borderId="4" xfId="1" applyNumberFormat="1" applyFont="1" applyBorder="1" applyAlignment="1">
      <alignment wrapText="1"/>
    </xf>
    <xf numFmtId="1" fontId="19" fillId="0" borderId="4" xfId="1" applyNumberFormat="1" applyFont="1" applyBorder="1" applyAlignment="1">
      <alignment wrapText="1"/>
    </xf>
    <xf numFmtId="178" fontId="19" fillId="0" borderId="4" xfId="1" applyNumberFormat="1" applyFont="1" applyBorder="1" applyAlignment="1">
      <alignment wrapText="1"/>
    </xf>
    <xf numFmtId="10" fontId="8" fillId="0" borderId="4" xfId="0" applyNumberFormat="1" applyFont="1" applyBorder="1" applyAlignment="1">
      <alignment horizontal="center" wrapText="1"/>
    </xf>
    <xf numFmtId="178" fontId="19" fillId="6" borderId="4" xfId="1" applyNumberFormat="1" applyFont="1" applyFill="1" applyBorder="1" applyAlignment="1">
      <alignment wrapText="1"/>
    </xf>
    <xf numFmtId="178" fontId="8" fillId="0" borderId="4" xfId="1" applyNumberFormat="1" applyFont="1" applyBorder="1" applyAlignment="1">
      <alignment wrapText="1"/>
    </xf>
    <xf numFmtId="178" fontId="19" fillId="3" borderId="4" xfId="1" applyNumberFormat="1" applyFont="1" applyFill="1" applyBorder="1" applyAlignment="1">
      <alignment wrapText="1"/>
    </xf>
    <xf numFmtId="10" fontId="19" fillId="3" borderId="4" xfId="1" applyNumberFormat="1" applyFont="1" applyFill="1" applyBorder="1" applyAlignment="1">
      <alignment wrapText="1"/>
    </xf>
    <xf numFmtId="178" fontId="8" fillId="3" borderId="4" xfId="0" applyNumberFormat="1" applyFont="1" applyFill="1" applyBorder="1" applyAlignment="1">
      <alignment horizontal="center" wrapText="1"/>
    </xf>
    <xf numFmtId="178" fontId="8" fillId="3" borderId="4" xfId="1" applyNumberFormat="1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center" vertical="center"/>
    </xf>
    <xf numFmtId="178" fontId="13" fillId="6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178" fontId="9" fillId="2" borderId="4" xfId="0" applyNumberFormat="1" applyFont="1" applyFill="1" applyBorder="1" applyAlignment="1">
      <alignment horizontal="center" vertical="center"/>
    </xf>
    <xf numFmtId="10" fontId="9" fillId="2" borderId="4" xfId="5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0" fontId="9" fillId="0" borderId="4" xfId="5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1" fillId="0" borderId="4" xfId="30" applyFont="1" applyBorder="1" applyAlignment="1">
      <alignment horizontal="center" vertical="center" wrapText="1"/>
    </xf>
    <xf numFmtId="178" fontId="16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88" fontId="9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178" fontId="9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80" fontId="9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9" fillId="0" borderId="4" xfId="0" applyFont="1" applyBorder="1" applyAlignment="1">
      <alignment vertical="center" wrapText="1"/>
    </xf>
    <xf numFmtId="178" fontId="8" fillId="6" borderId="4" xfId="1" applyNumberFormat="1" applyFont="1" applyFill="1" applyBorder="1" applyAlignment="1">
      <alignment wrapText="1"/>
    </xf>
    <xf numFmtId="0" fontId="9" fillId="0" borderId="4" xfId="0" applyFont="1" applyBorder="1" applyAlignment="1">
      <alignment vertical="center"/>
    </xf>
    <xf numFmtId="0" fontId="26" fillId="0" borderId="4" xfId="0" applyFont="1" applyBorder="1" applyAlignment="1">
      <alignment vertical="center" wrapText="1"/>
    </xf>
    <xf numFmtId="0" fontId="23" fillId="0" borderId="4" xfId="3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vertical="center"/>
    </xf>
    <xf numFmtId="183" fontId="9" fillId="0" borderId="4" xfId="0" applyNumberFormat="1" applyFont="1" applyBorder="1" applyAlignment="1">
      <alignment vertical="center"/>
    </xf>
    <xf numFmtId="178" fontId="9" fillId="0" borderId="4" xfId="0" applyNumberFormat="1" applyFont="1" applyBorder="1" applyAlignment="1">
      <alignment vertical="center"/>
    </xf>
    <xf numFmtId="10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/>
    </xf>
    <xf numFmtId="178" fontId="13" fillId="0" borderId="4" xfId="0" applyNumberFormat="1" applyFont="1" applyBorder="1" applyAlignment="1">
      <alignment vertical="center"/>
    </xf>
    <xf numFmtId="188" fontId="9" fillId="0" borderId="4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1" fontId="9" fillId="0" borderId="4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180" fontId="9" fillId="0" borderId="4" xfId="0" applyNumberFormat="1" applyFont="1" applyBorder="1" applyAlignment="1">
      <alignment vertical="center"/>
    </xf>
    <xf numFmtId="10" fontId="9" fillId="0" borderId="4" xfId="5" applyNumberFormat="1" applyFont="1" applyFill="1" applyBorder="1" applyAlignment="1">
      <alignment vertical="center"/>
    </xf>
    <xf numFmtId="178" fontId="13" fillId="6" borderId="4" xfId="0" applyNumberFormat="1" applyFont="1" applyFill="1" applyBorder="1" applyAlignment="1">
      <alignment vertical="center"/>
    </xf>
    <xf numFmtId="178" fontId="9" fillId="2" borderId="4" xfId="0" applyNumberFormat="1" applyFont="1" applyFill="1" applyBorder="1" applyAlignment="1">
      <alignment vertical="center"/>
    </xf>
    <xf numFmtId="10" fontId="9" fillId="2" borderId="4" xfId="5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2" fontId="0" fillId="0" borderId="4" xfId="0" applyNumberFormat="1" applyBorder="1" applyAlignment="1">
      <alignment vertical="center" wrapText="1"/>
    </xf>
    <xf numFmtId="1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3" fontId="26" fillId="0" borderId="1" xfId="0" applyNumberFormat="1" applyFont="1" applyBorder="1" applyAlignment="1">
      <alignment horizontal="center" vertical="center"/>
    </xf>
    <xf numFmtId="3" fontId="26" fillId="0" borderId="2" xfId="0" applyNumberFormat="1" applyFont="1" applyBorder="1" applyAlignment="1">
      <alignment horizontal="center" vertical="center"/>
    </xf>
    <xf numFmtId="3" fontId="26" fillId="0" borderId="3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187" fontId="16" fillId="0" borderId="1" xfId="0" applyNumberFormat="1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187" fontId="16" fillId="0" borderId="4" xfId="0" applyNumberFormat="1" applyFont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0" fontId="7" fillId="6" borderId="4" xfId="0" applyFont="1" applyFill="1" applyBorder="1"/>
  </cellXfs>
  <cellStyles count="34">
    <cellStyle name="_ET_STYLE_NoName_00_" xfId="23" xr:uid="{786227C2-B64D-4352-82FD-1373B5F98159}"/>
    <cellStyle name="_ET_STYLE_NoName_00__JLA BBB quotation sheet -9.13 3" xfId="18" xr:uid="{CC92F4DA-3BA1-486C-95E4-29A5E7E4C6C9}"/>
    <cellStyle name="_quotation-Mercury  3.22.2011 (for BBB)" xfId="22" xr:uid="{C002A730-BB23-41DA-AEC9-2261B8533D9F}"/>
    <cellStyle name="Comma 2" xfId="17" xr:uid="{31A6CB30-1797-43C5-B421-041F256D103B}"/>
    <cellStyle name="Comma 5" xfId="6" xr:uid="{214E895C-E08B-4D4A-929F-E529946AC668}"/>
    <cellStyle name="Currency 15" xfId="8" xr:uid="{16B78581-3E22-4CE0-8590-B15F75E54F83}"/>
    <cellStyle name="Currency 2" xfId="25" xr:uid="{252CCC9A-CA2D-4FC9-90A6-2CDE8754165B}"/>
    <cellStyle name="Currency 3" xfId="28" xr:uid="{3A6A8285-E235-47BB-AAD5-3470DF805FAB}"/>
    <cellStyle name="Currency 4" xfId="31" xr:uid="{DF0CCB06-0120-402F-B56C-72FFA78ABA2C}"/>
    <cellStyle name="Currency 5" xfId="33" xr:uid="{D7ED91D1-61DE-41E8-B69E-068585E694E3}"/>
    <cellStyle name="Currency_Sheet1 2" xfId="15" xr:uid="{CE55A203-9626-4DF9-BC5D-FA04A1471FAE}"/>
    <cellStyle name="Normal 2" xfId="4" xr:uid="{7DCAA5FD-EA4B-42A1-8489-4FAC79BED569}"/>
    <cellStyle name="Normal 2 18 2" xfId="1" xr:uid="{1BA08453-9F65-454B-A4A0-7177E70831F2}"/>
    <cellStyle name="Normal 2 2" xfId="16" xr:uid="{48C526E8-4E2E-4FC9-BBB0-82F3DCC6CD35}"/>
    <cellStyle name="Normal 2 31" xfId="10" xr:uid="{E403593E-D865-4459-AA23-AC3CAEE657EA}"/>
    <cellStyle name="Normal 3" xfId="13" xr:uid="{12E5401B-BC02-41E3-B462-9A185C6C7DD0}"/>
    <cellStyle name="Normal 4" xfId="20" xr:uid="{2DC06BA1-0CA6-4342-97F2-2BFCC24407B0}"/>
    <cellStyle name="Normal 5" xfId="24" xr:uid="{671CE629-D245-4CFA-B1B5-B71373C4B8AB}"/>
    <cellStyle name="Normal 6" xfId="27" xr:uid="{DD34E1BE-F7FD-41A8-B7A0-2A9CA7B665B1}"/>
    <cellStyle name="Normal 65" xfId="9" xr:uid="{9EF702BA-06A2-4659-AA0A-96E26EE22697}"/>
    <cellStyle name="Normal 67" xfId="11" xr:uid="{23DDB83B-EB20-4025-A0A7-986C517E1DFF}"/>
    <cellStyle name="Normal 7" xfId="30" xr:uid="{8FDD2CE8-2A10-4260-AA0C-3269FBBC66DF}"/>
    <cellStyle name="Normal 8" xfId="32" xr:uid="{59859F5C-2C46-42B2-A1BF-F220C6E587F6}"/>
    <cellStyle name="Normal_Copy of Request For Quote -- updated by VV on 043008 FINAL FINAL (4)" xfId="14" xr:uid="{620474E7-832D-4232-8503-D526CFADD12C}"/>
    <cellStyle name="Percent 2" xfId="5" xr:uid="{03D1C999-4950-4181-BE4E-A215D8708A70}"/>
    <cellStyle name="Percent 3" xfId="26" xr:uid="{44B3B76A-86B0-4C69-A577-32DF2B0B0F06}"/>
    <cellStyle name="Percent 4" xfId="29" xr:uid="{D7880D72-4FD3-4B2A-AA43-2A37CCF15BF1}"/>
    <cellStyle name="Style 1" xfId="3" xr:uid="{F4609D05-B161-47A5-8040-F8D4BA086F06}"/>
    <cellStyle name="Style 1 2" xfId="7" xr:uid="{A389DC34-ED63-4514-A03F-66257C74D5C4}"/>
    <cellStyle name="常规" xfId="0" builtinId="0"/>
    <cellStyle name="常规 2" xfId="21" xr:uid="{43CED116-0673-4A40-AC09-CB94AA756986}"/>
    <cellStyle name="常规 7" xfId="19" xr:uid="{924EDE9C-2D1F-456A-A36F-E396EB79B499}"/>
    <cellStyle name="样式 1 2" xfId="2" xr:uid="{DC9B73B6-A1E9-48DB-83A0-64D6E1D16DDF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TRACKING\WENDY\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X8"/>
  <sheetViews>
    <sheetView tabSelected="1" zoomScale="70" zoomScaleNormal="70" workbookViewId="0">
      <selection activeCell="Q2" sqref="Q2:Q6"/>
    </sheetView>
  </sheetViews>
  <sheetFormatPr defaultColWidth="9.140625" defaultRowHeight="15"/>
  <cols>
    <col min="1" max="1" width="10.140625" style="2" customWidth="1"/>
    <col min="2" max="2" width="32" style="1" customWidth="1"/>
    <col min="3" max="3" width="8.42578125" style="1" customWidth="1"/>
    <col min="4" max="4" width="7.85546875" style="1" customWidth="1"/>
    <col min="5" max="5" width="9.140625" style="1" customWidth="1"/>
    <col min="6" max="6" width="11.28515625" style="1" customWidth="1"/>
    <col min="7" max="7" width="20.5703125" style="1" customWidth="1"/>
    <col min="8" max="8" width="14.7109375" style="1" customWidth="1"/>
    <col min="9" max="9" width="19.85546875" style="1" customWidth="1"/>
    <col min="10" max="10" width="43.140625" style="1" customWidth="1"/>
    <col min="11" max="11" width="35.5703125" style="9" customWidth="1"/>
    <col min="12" max="12" width="11.42578125" style="1" customWidth="1"/>
    <col min="13" max="13" width="14.42578125" style="1" customWidth="1"/>
    <col min="14" max="14" width="11" style="1" customWidth="1"/>
    <col min="15" max="18" width="20.42578125" style="1" customWidth="1"/>
    <col min="19" max="19" width="8.85546875" style="1" customWidth="1"/>
    <col min="20" max="20" width="8.5703125" style="3" customWidth="1"/>
    <col min="21" max="21" width="11.28515625" style="3" customWidth="1"/>
    <col min="22" max="22" width="8.5703125" style="3" customWidth="1"/>
    <col min="23" max="23" width="9.42578125" style="1" customWidth="1"/>
    <col min="24" max="24" width="13.7109375" style="1" customWidth="1"/>
    <col min="25" max="25" width="8.140625" style="7" customWidth="1"/>
    <col min="26" max="26" width="8.7109375" style="7" customWidth="1"/>
    <col min="27" max="27" width="8.5703125" style="7" customWidth="1"/>
    <col min="28" max="28" width="8.140625" style="7" customWidth="1"/>
    <col min="29" max="29" width="8.7109375" style="7" customWidth="1"/>
    <col min="30" max="30" width="7.140625" style="7" customWidth="1"/>
    <col min="31" max="31" width="9" style="4" customWidth="1"/>
    <col min="32" max="32" width="6.28515625" style="5" customWidth="1"/>
    <col min="33" max="33" width="10" style="8" customWidth="1"/>
    <col min="34" max="34" width="10" style="4" customWidth="1"/>
    <col min="35" max="35" width="9.85546875" style="5" customWidth="1"/>
    <col min="36" max="36" width="11.5703125" style="1" customWidth="1"/>
    <col min="37" max="37" width="8.85546875" style="3" customWidth="1"/>
    <col min="38" max="38" width="18" style="1" customWidth="1"/>
    <col min="39" max="39" width="10.85546875" style="6" customWidth="1"/>
    <col min="40" max="40" width="9" style="3" customWidth="1"/>
    <col min="41" max="41" width="8.42578125" style="3" customWidth="1"/>
    <col min="42" max="42" width="8.140625" style="6" customWidth="1"/>
    <col min="43" max="43" width="9.28515625" style="3" customWidth="1"/>
    <col min="44" max="44" width="8.140625" style="6" customWidth="1"/>
    <col min="45" max="45" width="9.28515625" style="3" customWidth="1"/>
    <col min="46" max="46" width="8.140625" style="6" customWidth="1"/>
    <col min="47" max="48" width="9.28515625" style="3" customWidth="1"/>
    <col min="49" max="49" width="11.5703125" style="6" customWidth="1"/>
    <col min="50" max="50" width="10.85546875" style="3" customWidth="1"/>
    <col min="51" max="51" width="9.28515625" style="3" customWidth="1"/>
    <col min="52" max="52" width="11.5703125" style="6" customWidth="1"/>
    <col min="53" max="53" width="10.85546875" style="3" customWidth="1"/>
    <col min="54" max="54" width="9.28515625" style="3" customWidth="1"/>
    <col min="55" max="55" width="11.5703125" style="6" customWidth="1"/>
    <col min="56" max="56" width="10.85546875" style="3" customWidth="1"/>
    <col min="57" max="57" width="8.7109375" style="3" customWidth="1"/>
    <col min="58" max="58" width="11.28515625" style="3" customWidth="1"/>
    <col min="59" max="59" width="10.85546875" style="3" customWidth="1"/>
    <col min="60" max="60" width="12.5703125" style="3" customWidth="1"/>
    <col min="61" max="61" width="12.140625" style="3" customWidth="1"/>
    <col min="62" max="62" width="9.42578125" style="1" customWidth="1"/>
    <col min="63" max="63" width="9.140625" style="1" customWidth="1"/>
    <col min="64" max="64" width="12.5703125" style="1" customWidth="1"/>
    <col min="65" max="65" width="10.140625" style="3" customWidth="1"/>
    <col min="66" max="66" width="9.140625" style="1"/>
    <col min="67" max="67" width="9.140625" style="4"/>
    <col min="68" max="68" width="14.85546875" style="1" customWidth="1"/>
    <col min="69" max="70" width="15.85546875" style="3" customWidth="1"/>
    <col min="71" max="71" width="12.42578125" style="1" customWidth="1"/>
    <col min="72" max="72" width="19.7109375" style="1" customWidth="1"/>
    <col min="73" max="73" width="11.140625" style="1" customWidth="1"/>
    <col min="74" max="74" width="25.5703125" style="1" customWidth="1"/>
    <col min="75" max="16384" width="9.140625" style="1"/>
  </cols>
  <sheetData>
    <row r="1" spans="1:76" ht="68.099999999999994" customHeight="1">
      <c r="A1" s="11" t="s">
        <v>9</v>
      </c>
      <c r="B1" s="11" t="s">
        <v>10</v>
      </c>
      <c r="C1" s="12" t="s">
        <v>11</v>
      </c>
      <c r="D1" s="13" t="s">
        <v>0</v>
      </c>
      <c r="E1" s="13" t="s">
        <v>2</v>
      </c>
      <c r="F1" s="14" t="s">
        <v>12</v>
      </c>
      <c r="G1" s="12" t="s">
        <v>13</v>
      </c>
      <c r="H1" s="15" t="s">
        <v>14</v>
      </c>
      <c r="I1" s="16" t="s">
        <v>15</v>
      </c>
      <c r="J1" s="15" t="s">
        <v>16</v>
      </c>
      <c r="K1" s="16" t="s">
        <v>74</v>
      </c>
      <c r="L1" s="15" t="s">
        <v>17</v>
      </c>
      <c r="M1" s="15" t="s">
        <v>18</v>
      </c>
      <c r="N1" s="12" t="s">
        <v>77</v>
      </c>
      <c r="O1" s="12" t="s">
        <v>19</v>
      </c>
      <c r="P1" s="12" t="s">
        <v>76</v>
      </c>
      <c r="Q1" s="12" t="s">
        <v>20</v>
      </c>
      <c r="R1" s="12" t="s">
        <v>21</v>
      </c>
      <c r="S1" s="16" t="s">
        <v>22</v>
      </c>
      <c r="T1" s="17" t="s">
        <v>63</v>
      </c>
      <c r="U1" s="18" t="s">
        <v>84</v>
      </c>
      <c r="V1" s="18"/>
      <c r="W1" s="19" t="s">
        <v>1</v>
      </c>
      <c r="X1" s="11" t="s">
        <v>41</v>
      </c>
      <c r="Y1" s="20" t="s">
        <v>47</v>
      </c>
      <c r="Z1" s="20" t="s">
        <v>48</v>
      </c>
      <c r="AA1" s="20" t="s">
        <v>49</v>
      </c>
      <c r="AB1" s="20" t="s">
        <v>23</v>
      </c>
      <c r="AC1" s="20" t="s">
        <v>24</v>
      </c>
      <c r="AD1" s="20" t="s">
        <v>25</v>
      </c>
      <c r="AE1" s="21" t="s">
        <v>26</v>
      </c>
      <c r="AF1" s="22" t="s">
        <v>27</v>
      </c>
      <c r="AG1" s="23" t="s">
        <v>28</v>
      </c>
      <c r="AH1" s="24" t="s">
        <v>42</v>
      </c>
      <c r="AI1" s="25" t="s">
        <v>29</v>
      </c>
      <c r="AJ1" s="11" t="s">
        <v>30</v>
      </c>
      <c r="AK1" s="26" t="s">
        <v>31</v>
      </c>
      <c r="AL1" s="11" t="s">
        <v>32</v>
      </c>
      <c r="AM1" s="27" t="s">
        <v>33</v>
      </c>
      <c r="AN1" s="28" t="s">
        <v>34</v>
      </c>
      <c r="AO1" s="26" t="s">
        <v>35</v>
      </c>
      <c r="AP1" s="27" t="s">
        <v>65</v>
      </c>
      <c r="AQ1" s="26" t="s">
        <v>66</v>
      </c>
      <c r="AR1" s="27" t="s">
        <v>67</v>
      </c>
      <c r="AS1" s="26" t="s">
        <v>68</v>
      </c>
      <c r="AT1" s="27" t="s">
        <v>69</v>
      </c>
      <c r="AU1" s="26" t="s">
        <v>70</v>
      </c>
      <c r="AV1" s="29" t="s">
        <v>50</v>
      </c>
      <c r="AW1" s="27" t="s">
        <v>51</v>
      </c>
      <c r="AX1" s="26" t="s">
        <v>52</v>
      </c>
      <c r="AY1" s="29" t="s">
        <v>53</v>
      </c>
      <c r="AZ1" s="27" t="s">
        <v>54</v>
      </c>
      <c r="BA1" s="26" t="s">
        <v>55</v>
      </c>
      <c r="BB1" s="29" t="s">
        <v>71</v>
      </c>
      <c r="BC1" s="27" t="s">
        <v>72</v>
      </c>
      <c r="BD1" s="26" t="s">
        <v>73</v>
      </c>
      <c r="BE1" s="26" t="s">
        <v>36</v>
      </c>
      <c r="BF1" s="30" t="s">
        <v>56</v>
      </c>
      <c r="BG1" s="31" t="s">
        <v>62</v>
      </c>
      <c r="BH1" s="56" t="s">
        <v>57</v>
      </c>
      <c r="BI1" s="31" t="s">
        <v>58</v>
      </c>
      <c r="BJ1" s="32" t="s">
        <v>37</v>
      </c>
      <c r="BK1" s="31" t="s">
        <v>38</v>
      </c>
      <c r="BL1" s="31" t="s">
        <v>64</v>
      </c>
      <c r="BM1" s="33" t="s">
        <v>75</v>
      </c>
      <c r="BN1" s="11" t="s">
        <v>59</v>
      </c>
      <c r="BO1" s="21" t="s">
        <v>61</v>
      </c>
      <c r="BP1" s="26" t="s">
        <v>60</v>
      </c>
      <c r="BQ1" s="26" t="s">
        <v>39</v>
      </c>
      <c r="BR1" s="26" t="s">
        <v>40</v>
      </c>
      <c r="BS1" s="34" t="s">
        <v>46</v>
      </c>
      <c r="BT1" s="34" t="s">
        <v>43</v>
      </c>
      <c r="BU1" s="34" t="s">
        <v>44</v>
      </c>
      <c r="BV1" s="34" t="s">
        <v>45</v>
      </c>
      <c r="BW1" s="10"/>
      <c r="BX1" s="10"/>
    </row>
    <row r="2" spans="1:76" s="53" customFormat="1" ht="149.25" customHeight="1">
      <c r="A2" s="35">
        <v>1</v>
      </c>
      <c r="B2" s="57"/>
      <c r="C2" s="57"/>
      <c r="D2" s="57"/>
      <c r="E2" s="57"/>
      <c r="F2" s="45" t="s">
        <v>6</v>
      </c>
      <c r="G2" s="58" t="s">
        <v>85</v>
      </c>
      <c r="H2" s="45" t="s">
        <v>89</v>
      </c>
      <c r="I2" s="57" t="s">
        <v>90</v>
      </c>
      <c r="J2" s="59" t="s">
        <v>83</v>
      </c>
      <c r="K2" s="43" t="s">
        <v>81</v>
      </c>
      <c r="L2" s="42" t="s">
        <v>82</v>
      </c>
      <c r="M2" s="55" t="s">
        <v>92</v>
      </c>
      <c r="N2" s="57"/>
      <c r="O2" s="64">
        <v>723155</v>
      </c>
      <c r="P2" s="65">
        <v>717314</v>
      </c>
      <c r="Q2" s="88" t="s">
        <v>101</v>
      </c>
      <c r="R2" s="66" t="s">
        <v>96</v>
      </c>
      <c r="S2" s="57" t="s">
        <v>8</v>
      </c>
      <c r="T2" s="61"/>
      <c r="U2" s="36" t="e">
        <f>#REF!</f>
        <v>#REF!</v>
      </c>
      <c r="V2" s="62"/>
      <c r="W2" s="35" t="s">
        <v>4</v>
      </c>
      <c r="X2" s="35" t="s">
        <v>80</v>
      </c>
      <c r="Y2" s="84">
        <v>32</v>
      </c>
      <c r="Z2" s="84">
        <v>27</v>
      </c>
      <c r="AA2" s="84">
        <v>34</v>
      </c>
      <c r="AB2" s="85">
        <f>Y2+1</f>
        <v>33</v>
      </c>
      <c r="AC2" s="85">
        <f t="shared" ref="AC2" si="0">Z2+1</f>
        <v>28</v>
      </c>
      <c r="AD2" s="85">
        <f t="shared" ref="AD2" si="1">AA2+1</f>
        <v>35</v>
      </c>
      <c r="AE2" s="69">
        <v>2</v>
      </c>
      <c r="AF2" s="57">
        <v>16</v>
      </c>
      <c r="AG2" s="46">
        <f t="shared" ref="AG2" si="2">IF(AB2="","",AB2*AC2*AD2/1000000)</f>
        <v>3.2000000000000001E-2</v>
      </c>
      <c r="AH2" s="37">
        <v>63</v>
      </c>
      <c r="AI2" s="47">
        <f t="shared" ref="AI2" si="3">IF(AF2="","",AH2/AG2*AF2)</f>
        <v>31500</v>
      </c>
      <c r="AJ2" s="48">
        <v>3000</v>
      </c>
      <c r="AK2" s="49">
        <f t="shared" ref="AK2" si="4">IF(ISERROR(AJ2/AI2),"",AJ2/AI2)</f>
        <v>0.1</v>
      </c>
      <c r="AL2" s="50" t="s">
        <v>78</v>
      </c>
      <c r="AM2" s="51">
        <f>9.1%+19%</f>
        <v>0.28100000000000003</v>
      </c>
      <c r="AN2" s="49">
        <f t="shared" ref="AN2" si="5">IF(ISERROR(BH2*AM2),"",BH2*AM2)</f>
        <v>0.46</v>
      </c>
      <c r="AO2" s="49" t="str">
        <f t="shared" ref="AO2" si="6">IF(ISERROR(U2+AK2+AN2),"",U2+AK2+AN2)</f>
        <v/>
      </c>
      <c r="AP2" s="63">
        <v>0</v>
      </c>
      <c r="AQ2" s="62">
        <f t="shared" ref="AQ2" si="7">IF(ISERROR(BH2*AP2),"",BH2*AP2)</f>
        <v>0</v>
      </c>
      <c r="AR2" s="63">
        <v>0</v>
      </c>
      <c r="AS2" s="62">
        <f t="shared" ref="AS2" si="8">IF(ISERROR(BH2*AR2),"",BH2*AR2)</f>
        <v>0</v>
      </c>
      <c r="AT2" s="63">
        <v>0</v>
      </c>
      <c r="AU2" s="62">
        <f t="shared" ref="AU2" si="9">IF(ISERROR(BH2*AT2),"",BH2*AT2)</f>
        <v>0</v>
      </c>
      <c r="AV2" s="62"/>
      <c r="AW2" s="63">
        <v>0</v>
      </c>
      <c r="AX2" s="62">
        <f t="shared" ref="AX2" si="10">IF(ISERROR(BH2*AW2),"",BH2*AW2)</f>
        <v>0</v>
      </c>
      <c r="AY2" s="62"/>
      <c r="AZ2" s="63">
        <v>0</v>
      </c>
      <c r="BA2" s="62">
        <f t="shared" ref="BA2" si="11">IF(ISERROR(BH2*AZ2),"",BH2*AZ2)</f>
        <v>0</v>
      </c>
      <c r="BB2" s="62"/>
      <c r="BC2" s="63">
        <v>0</v>
      </c>
      <c r="BD2" s="62">
        <f t="shared" ref="BD2" si="12">IF(ISERROR(BH2*BC2),"",BH2*BC2)</f>
        <v>0</v>
      </c>
      <c r="BE2" s="49">
        <f t="shared" ref="BE2" si="13">IF(ISERROR(AQ2++AS2+AU2+AX2+BA2+BD2),"",AQ2++AS2+AU2+AX2+BA2+BD2)</f>
        <v>0</v>
      </c>
      <c r="BF2" s="49" t="str">
        <f t="shared" ref="BF2" si="14">IF(ISERROR(U2+BE2),"",U2+BE2)</f>
        <v/>
      </c>
      <c r="BG2" s="41" t="str">
        <f t="shared" ref="BG2" si="15">IF(ISERROR((BH2-BF2)/BH2),"",(BH2-BF2)/BH2)</f>
        <v/>
      </c>
      <c r="BH2" s="36">
        <v>1.62</v>
      </c>
      <c r="BI2" s="38">
        <f t="shared" ref="BI2:BI5" si="16">IF(ISERROR(AK2+AN2+BH2),"",AK2+AN2+BH2)</f>
        <v>2.1800000000000002</v>
      </c>
      <c r="BJ2" s="44">
        <v>4.99</v>
      </c>
      <c r="BK2" s="39">
        <f t="shared" ref="BK2" si="17">IF(ISERROR((BJ2-BH2)/BJ2),"",(BJ2-BH2)/BJ2)</f>
        <v>0.6754</v>
      </c>
      <c r="BL2" s="39">
        <f t="shared" ref="BL2:BL5" si="18">IF(ISERROR((BJ2-BI2)/BJ2),"",(BJ2-BI2)/BJ2)</f>
        <v>0.56310000000000004</v>
      </c>
      <c r="BM2" s="36">
        <v>1.62</v>
      </c>
      <c r="BN2" s="81">
        <v>94554</v>
      </c>
      <c r="BO2" s="37">
        <f>4/16</f>
        <v>0.25</v>
      </c>
      <c r="BP2" s="40">
        <f t="shared" ref="BP2" si="19">IF(ISERROR(BN2*BO2),"",BN2*BO2)</f>
        <v>23639</v>
      </c>
      <c r="BQ2" s="38" t="str">
        <f t="shared" ref="BQ2" si="20">IF(ISERROR(BF2*BP2),"",BF2*BP2)</f>
        <v/>
      </c>
      <c r="BR2" s="38">
        <f t="shared" ref="BR2" si="21">IF(ISERROR(BH2*BP2),"",BH2*BP2)</f>
        <v>38295.18</v>
      </c>
      <c r="BS2" s="42" t="s">
        <v>79</v>
      </c>
      <c r="BT2" s="35" t="s">
        <v>5</v>
      </c>
      <c r="BU2" s="35" t="s">
        <v>3</v>
      </c>
      <c r="BV2" s="55" t="s">
        <v>7</v>
      </c>
      <c r="BW2" s="52"/>
      <c r="BX2" s="52"/>
    </row>
    <row r="3" spans="1:76" s="53" customFormat="1" ht="149.25" customHeight="1">
      <c r="A3" s="35">
        <v>2</v>
      </c>
      <c r="B3" s="57"/>
      <c r="C3" s="57"/>
      <c r="D3" s="57"/>
      <c r="E3" s="57"/>
      <c r="F3" s="45" t="s">
        <v>6</v>
      </c>
      <c r="G3" s="58" t="s">
        <v>86</v>
      </c>
      <c r="H3" s="45" t="s">
        <v>89</v>
      </c>
      <c r="I3" s="57" t="s">
        <v>90</v>
      </c>
      <c r="J3" s="59" t="s">
        <v>83</v>
      </c>
      <c r="K3" s="43" t="s">
        <v>81</v>
      </c>
      <c r="L3" s="42" t="s">
        <v>82</v>
      </c>
      <c r="M3" s="55" t="s">
        <v>93</v>
      </c>
      <c r="N3" s="57"/>
      <c r="O3" s="64">
        <v>723155</v>
      </c>
      <c r="P3" s="65">
        <v>717314</v>
      </c>
      <c r="Q3" s="88" t="s">
        <v>102</v>
      </c>
      <c r="R3" s="66" t="s">
        <v>97</v>
      </c>
      <c r="S3" s="57" t="s">
        <v>8</v>
      </c>
      <c r="T3" s="61"/>
      <c r="U3" s="36" t="e">
        <f>#REF!</f>
        <v>#REF!</v>
      </c>
      <c r="V3" s="62"/>
      <c r="W3" s="35" t="s">
        <v>4</v>
      </c>
      <c r="X3" s="35" t="s">
        <v>80</v>
      </c>
      <c r="Y3" s="84">
        <v>32</v>
      </c>
      <c r="Z3" s="84">
        <v>27</v>
      </c>
      <c r="AA3" s="84">
        <v>34</v>
      </c>
      <c r="AB3" s="85">
        <f>Y3+1</f>
        <v>33</v>
      </c>
      <c r="AC3" s="85">
        <f t="shared" ref="AC3:AC5" si="22">Z3+1</f>
        <v>28</v>
      </c>
      <c r="AD3" s="85">
        <f t="shared" ref="AD3:AD5" si="23">AA3+1</f>
        <v>35</v>
      </c>
      <c r="AE3" s="69">
        <v>2</v>
      </c>
      <c r="AF3" s="57">
        <v>16</v>
      </c>
      <c r="AG3" s="46">
        <f>$AG$2</f>
        <v>3.2000000000000001E-2</v>
      </c>
      <c r="AH3" s="37">
        <v>63</v>
      </c>
      <c r="AI3" s="47">
        <f>$AI$2</f>
        <v>31500</v>
      </c>
      <c r="AJ3" s="48">
        <v>3000</v>
      </c>
      <c r="AK3" s="49">
        <f t="shared" ref="AK3" si="24">IF(ISERROR(AJ3/AI3),"",AJ3/AI3)</f>
        <v>0.1</v>
      </c>
      <c r="AL3" s="50" t="s">
        <v>78</v>
      </c>
      <c r="AM3" s="51">
        <f>9.1%+19%</f>
        <v>0.28100000000000003</v>
      </c>
      <c r="AN3" s="49">
        <f t="shared" ref="AN3" si="25">IF(ISERROR(BH3*AM3),"",BH3*AM3)</f>
        <v>0.46</v>
      </c>
      <c r="AO3" s="49" t="str">
        <f t="shared" ref="AO3" si="26">IF(ISERROR(U3+AK3+AN3),"",U3+AK3+AN3)</f>
        <v/>
      </c>
      <c r="AP3" s="63">
        <v>0</v>
      </c>
      <c r="AQ3" s="62">
        <f t="shared" ref="AQ3" si="27">IF(ISERROR(BH3*AP3),"",BH3*AP3)</f>
        <v>0</v>
      </c>
      <c r="AR3" s="63">
        <v>0</v>
      </c>
      <c r="AS3" s="62">
        <f t="shared" ref="AS3" si="28">IF(ISERROR(BH3*AR3),"",BH3*AR3)</f>
        <v>0</v>
      </c>
      <c r="AT3" s="63">
        <v>0</v>
      </c>
      <c r="AU3" s="62">
        <f t="shared" ref="AU3" si="29">IF(ISERROR(BH3*AT3),"",BH3*AT3)</f>
        <v>0</v>
      </c>
      <c r="AV3" s="62"/>
      <c r="AW3" s="63">
        <v>0</v>
      </c>
      <c r="AX3" s="62">
        <f t="shared" ref="AX3" si="30">IF(ISERROR(BH3*AW3),"",BH3*AW3)</f>
        <v>0</v>
      </c>
      <c r="AY3" s="62"/>
      <c r="AZ3" s="63">
        <v>0</v>
      </c>
      <c r="BA3" s="62">
        <f t="shared" ref="BA3" si="31">IF(ISERROR(BH3*AZ3),"",BH3*AZ3)</f>
        <v>0</v>
      </c>
      <c r="BB3" s="62"/>
      <c r="BC3" s="63">
        <v>0</v>
      </c>
      <c r="BD3" s="62">
        <f t="shared" ref="BD3" si="32">IF(ISERROR(BH3*BC3),"",BH3*BC3)</f>
        <v>0</v>
      </c>
      <c r="BE3" s="49">
        <f t="shared" ref="BE3" si="33">IF(ISERROR(AQ3++AS3+AU3+AX3+BA3+BD3),"",AQ3++AS3+AU3+AX3+BA3+BD3)</f>
        <v>0</v>
      </c>
      <c r="BF3" s="49" t="str">
        <f t="shared" ref="BF3" si="34">IF(ISERROR(U3+BE3),"",U3+BE3)</f>
        <v/>
      </c>
      <c r="BG3" s="41" t="str">
        <f t="shared" ref="BG3" si="35">IF(ISERROR((BH3-BF3)/BH3),"",(BH3-BF3)/BH3)</f>
        <v/>
      </c>
      <c r="BH3" s="36">
        <v>1.62</v>
      </c>
      <c r="BI3" s="38">
        <f t="shared" si="16"/>
        <v>2.1800000000000002</v>
      </c>
      <c r="BJ3" s="44">
        <v>4.99</v>
      </c>
      <c r="BK3" s="39">
        <f t="shared" ref="BK3" si="36">IF(ISERROR((BJ3-BH3)/BJ3),"",(BJ3-BH3)/BJ3)</f>
        <v>0.6754</v>
      </c>
      <c r="BL3" s="39">
        <f t="shared" si="18"/>
        <v>0.56310000000000004</v>
      </c>
      <c r="BM3" s="36">
        <v>1.62</v>
      </c>
      <c r="BN3" s="82"/>
      <c r="BO3" s="37">
        <f t="shared" ref="BO3:BO5" si="37">4/16</f>
        <v>0.25</v>
      </c>
      <c r="BP3" s="40">
        <f>IF(ISERROR(BN2*BO3),"",BN2*BO3)</f>
        <v>23639</v>
      </c>
      <c r="BQ3" s="38" t="str">
        <f t="shared" ref="BQ3" si="38">IF(ISERROR(BF3*BP3),"",BF3*BP3)</f>
        <v/>
      </c>
      <c r="BR3" s="38">
        <f t="shared" ref="BR3" si="39">IF(ISERROR(BH3*BP3),"",BH3*BP3)</f>
        <v>38295.18</v>
      </c>
      <c r="BS3" s="42" t="s">
        <v>79</v>
      </c>
      <c r="BT3" s="35" t="s">
        <v>5</v>
      </c>
      <c r="BU3" s="35" t="s">
        <v>3</v>
      </c>
      <c r="BV3" s="55" t="s">
        <v>7</v>
      </c>
      <c r="BW3" s="52"/>
      <c r="BX3" s="52"/>
    </row>
    <row r="4" spans="1:76" s="53" customFormat="1" ht="149.25" customHeight="1">
      <c r="A4" s="35">
        <v>3</v>
      </c>
      <c r="B4" s="57"/>
      <c r="C4" s="57"/>
      <c r="D4" s="57"/>
      <c r="E4" s="57"/>
      <c r="F4" s="45" t="s">
        <v>6</v>
      </c>
      <c r="G4" s="58" t="s">
        <v>87</v>
      </c>
      <c r="H4" s="45" t="s">
        <v>89</v>
      </c>
      <c r="I4" s="57" t="s">
        <v>90</v>
      </c>
      <c r="J4" s="59" t="s">
        <v>83</v>
      </c>
      <c r="K4" s="43" t="s">
        <v>81</v>
      </c>
      <c r="L4" s="42" t="s">
        <v>82</v>
      </c>
      <c r="M4" s="55" t="s">
        <v>94</v>
      </c>
      <c r="N4" s="57"/>
      <c r="O4" s="64">
        <v>723155</v>
      </c>
      <c r="P4" s="65">
        <v>717314</v>
      </c>
      <c r="Q4" s="88" t="s">
        <v>103</v>
      </c>
      <c r="R4" s="66" t="s">
        <v>98</v>
      </c>
      <c r="S4" s="57" t="s">
        <v>8</v>
      </c>
      <c r="T4" s="61"/>
      <c r="U4" s="36" t="e">
        <f>#REF!</f>
        <v>#REF!</v>
      </c>
      <c r="V4" s="62"/>
      <c r="W4" s="35" t="s">
        <v>4</v>
      </c>
      <c r="X4" s="35" t="s">
        <v>80</v>
      </c>
      <c r="Y4" s="84">
        <v>32</v>
      </c>
      <c r="Z4" s="84">
        <v>27</v>
      </c>
      <c r="AA4" s="84">
        <v>34</v>
      </c>
      <c r="AB4" s="85">
        <f>Y4+1</f>
        <v>33</v>
      </c>
      <c r="AC4" s="85">
        <f t="shared" si="22"/>
        <v>28</v>
      </c>
      <c r="AD4" s="85">
        <f t="shared" si="23"/>
        <v>35</v>
      </c>
      <c r="AE4" s="69">
        <v>2</v>
      </c>
      <c r="AF4" s="57">
        <v>16</v>
      </c>
      <c r="AG4" s="46">
        <f t="shared" ref="AG4:AG5" si="40">$AG$2</f>
        <v>3.2000000000000001E-2</v>
      </c>
      <c r="AH4" s="37">
        <v>63</v>
      </c>
      <c r="AI4" s="47">
        <f t="shared" ref="AI4:AI5" si="41">$AI$2</f>
        <v>31500</v>
      </c>
      <c r="AJ4" s="48">
        <v>3000</v>
      </c>
      <c r="AK4" s="49">
        <f t="shared" ref="AK4" si="42">IF(ISERROR(AJ4/AI4),"",AJ4/AI4)</f>
        <v>0.1</v>
      </c>
      <c r="AL4" s="50" t="s">
        <v>78</v>
      </c>
      <c r="AM4" s="51">
        <f>9.1%+19%</f>
        <v>0.28100000000000003</v>
      </c>
      <c r="AN4" s="49">
        <f t="shared" ref="AN4" si="43">IF(ISERROR(BH4*AM4),"",BH4*AM4)</f>
        <v>0.46</v>
      </c>
      <c r="AO4" s="49" t="str">
        <f t="shared" ref="AO4" si="44">IF(ISERROR(U4+AK4+AN4),"",U4+AK4+AN4)</f>
        <v/>
      </c>
      <c r="AP4" s="63">
        <v>0</v>
      </c>
      <c r="AQ4" s="62">
        <f t="shared" ref="AQ4" si="45">IF(ISERROR(BH4*AP4),"",BH4*AP4)</f>
        <v>0</v>
      </c>
      <c r="AR4" s="63">
        <v>0</v>
      </c>
      <c r="AS4" s="62">
        <f t="shared" ref="AS4" si="46">IF(ISERROR(BH4*AR4),"",BH4*AR4)</f>
        <v>0</v>
      </c>
      <c r="AT4" s="63">
        <v>0</v>
      </c>
      <c r="AU4" s="62">
        <f t="shared" ref="AU4" si="47">IF(ISERROR(BH4*AT4),"",BH4*AT4)</f>
        <v>0</v>
      </c>
      <c r="AV4" s="62"/>
      <c r="AW4" s="63">
        <v>0</v>
      </c>
      <c r="AX4" s="62">
        <f t="shared" ref="AX4" si="48">IF(ISERROR(BH4*AW4),"",BH4*AW4)</f>
        <v>0</v>
      </c>
      <c r="AY4" s="62"/>
      <c r="AZ4" s="63">
        <v>0</v>
      </c>
      <c r="BA4" s="62">
        <f t="shared" ref="BA4" si="49">IF(ISERROR(BH4*AZ4),"",BH4*AZ4)</f>
        <v>0</v>
      </c>
      <c r="BB4" s="62"/>
      <c r="BC4" s="63">
        <v>0</v>
      </c>
      <c r="BD4" s="62">
        <f t="shared" ref="BD4" si="50">IF(ISERROR(BH4*BC4),"",BH4*BC4)</f>
        <v>0</v>
      </c>
      <c r="BE4" s="49">
        <f t="shared" ref="BE4" si="51">IF(ISERROR(AQ4++AS4+AU4+AX4+BA4+BD4),"",AQ4++AS4+AU4+AX4+BA4+BD4)</f>
        <v>0</v>
      </c>
      <c r="BF4" s="49" t="str">
        <f t="shared" ref="BF4" si="52">IF(ISERROR(U4+BE4),"",U4+BE4)</f>
        <v/>
      </c>
      <c r="BG4" s="41" t="str">
        <f t="shared" ref="BG4" si="53">IF(ISERROR((BH4-BF4)/BH4),"",(BH4-BF4)/BH4)</f>
        <v/>
      </c>
      <c r="BH4" s="36">
        <v>1.62</v>
      </c>
      <c r="BI4" s="38">
        <f t="shared" si="16"/>
        <v>2.1800000000000002</v>
      </c>
      <c r="BJ4" s="44">
        <v>4.99</v>
      </c>
      <c r="BK4" s="39">
        <f t="shared" ref="BK4" si="54">IF(ISERROR((BJ4-BH4)/BJ4),"",(BJ4-BH4)/BJ4)</f>
        <v>0.6754</v>
      </c>
      <c r="BL4" s="39">
        <f t="shared" si="18"/>
        <v>0.56310000000000004</v>
      </c>
      <c r="BM4" s="36">
        <v>1.62</v>
      </c>
      <c r="BN4" s="82"/>
      <c r="BO4" s="37">
        <f t="shared" si="37"/>
        <v>0.25</v>
      </c>
      <c r="BP4" s="40">
        <f>IF(ISERROR(BN2*BO4),"",BN2*BO4)</f>
        <v>23639</v>
      </c>
      <c r="BQ4" s="38" t="str">
        <f t="shared" ref="BQ4" si="55">IF(ISERROR(BF4*BP4),"",BF4*BP4)</f>
        <v/>
      </c>
      <c r="BR4" s="38">
        <f t="shared" ref="BR4" si="56">IF(ISERROR(BH4*BP4),"",BH4*BP4)</f>
        <v>38295.18</v>
      </c>
      <c r="BS4" s="42" t="s">
        <v>79</v>
      </c>
      <c r="BT4" s="35" t="s">
        <v>5</v>
      </c>
      <c r="BU4" s="35" t="s">
        <v>3</v>
      </c>
      <c r="BV4" s="55" t="s">
        <v>7</v>
      </c>
      <c r="BW4" s="52"/>
      <c r="BX4" s="52"/>
    </row>
    <row r="5" spans="1:76" s="53" customFormat="1" ht="149.25" customHeight="1">
      <c r="A5" s="35">
        <v>4</v>
      </c>
      <c r="B5" s="57"/>
      <c r="C5" s="57"/>
      <c r="D5" s="57"/>
      <c r="E5" s="57"/>
      <c r="F5" s="45" t="s">
        <v>6</v>
      </c>
      <c r="G5" s="58" t="s">
        <v>88</v>
      </c>
      <c r="H5" s="45" t="s">
        <v>89</v>
      </c>
      <c r="I5" s="57" t="s">
        <v>90</v>
      </c>
      <c r="J5" s="59" t="s">
        <v>83</v>
      </c>
      <c r="K5" s="43" t="s">
        <v>81</v>
      </c>
      <c r="L5" s="42" t="s">
        <v>82</v>
      </c>
      <c r="M5" s="55" t="s">
        <v>95</v>
      </c>
      <c r="N5" s="57"/>
      <c r="O5" s="64">
        <v>723155</v>
      </c>
      <c r="P5" s="65">
        <v>717314</v>
      </c>
      <c r="Q5" s="88" t="s">
        <v>104</v>
      </c>
      <c r="R5" s="66" t="s">
        <v>99</v>
      </c>
      <c r="S5" s="57" t="s">
        <v>8</v>
      </c>
      <c r="T5" s="61"/>
      <c r="U5" s="36" t="e">
        <f>#REF!</f>
        <v>#REF!</v>
      </c>
      <c r="V5" s="62"/>
      <c r="W5" s="35" t="s">
        <v>4</v>
      </c>
      <c r="X5" s="35" t="s">
        <v>80</v>
      </c>
      <c r="Y5" s="84">
        <v>32</v>
      </c>
      <c r="Z5" s="84">
        <v>27</v>
      </c>
      <c r="AA5" s="84">
        <v>34</v>
      </c>
      <c r="AB5" s="85">
        <f>Y5+1</f>
        <v>33</v>
      </c>
      <c r="AC5" s="85">
        <f t="shared" si="22"/>
        <v>28</v>
      </c>
      <c r="AD5" s="85">
        <f t="shared" si="23"/>
        <v>35</v>
      </c>
      <c r="AE5" s="69">
        <v>2</v>
      </c>
      <c r="AF5" s="57">
        <v>16</v>
      </c>
      <c r="AG5" s="46">
        <f t="shared" si="40"/>
        <v>3.2000000000000001E-2</v>
      </c>
      <c r="AH5" s="37">
        <v>63</v>
      </c>
      <c r="AI5" s="47">
        <f t="shared" si="41"/>
        <v>31500</v>
      </c>
      <c r="AJ5" s="48">
        <v>3000</v>
      </c>
      <c r="AK5" s="49">
        <f t="shared" ref="AK5" si="57">IF(ISERROR(AJ5/AI5),"",AJ5/AI5)</f>
        <v>0.1</v>
      </c>
      <c r="AL5" s="50" t="s">
        <v>78</v>
      </c>
      <c r="AM5" s="51">
        <f>9.1%+19%</f>
        <v>0.28100000000000003</v>
      </c>
      <c r="AN5" s="49">
        <f t="shared" ref="AN5" si="58">IF(ISERROR(BH5*AM5),"",BH5*AM5)</f>
        <v>0.46</v>
      </c>
      <c r="AO5" s="49" t="str">
        <f t="shared" ref="AO5" si="59">IF(ISERROR(U5+AK5+AN5),"",U5+AK5+AN5)</f>
        <v/>
      </c>
      <c r="AP5" s="63">
        <v>0</v>
      </c>
      <c r="AQ5" s="62">
        <f t="shared" ref="AQ5" si="60">IF(ISERROR(BH5*AP5),"",BH5*AP5)</f>
        <v>0</v>
      </c>
      <c r="AR5" s="63">
        <v>0</v>
      </c>
      <c r="AS5" s="62">
        <f t="shared" ref="AS5" si="61">IF(ISERROR(BH5*AR5),"",BH5*AR5)</f>
        <v>0</v>
      </c>
      <c r="AT5" s="63">
        <v>0</v>
      </c>
      <c r="AU5" s="62">
        <f t="shared" ref="AU5" si="62">IF(ISERROR(BH5*AT5),"",BH5*AT5)</f>
        <v>0</v>
      </c>
      <c r="AV5" s="62"/>
      <c r="AW5" s="63">
        <v>0</v>
      </c>
      <c r="AX5" s="62">
        <f t="shared" ref="AX5" si="63">IF(ISERROR(BH5*AW5),"",BH5*AW5)</f>
        <v>0</v>
      </c>
      <c r="AY5" s="62"/>
      <c r="AZ5" s="63">
        <v>0</v>
      </c>
      <c r="BA5" s="62">
        <f t="shared" ref="BA5" si="64">IF(ISERROR(BH5*AZ5),"",BH5*AZ5)</f>
        <v>0</v>
      </c>
      <c r="BB5" s="62"/>
      <c r="BC5" s="63">
        <v>0</v>
      </c>
      <c r="BD5" s="62">
        <f t="shared" ref="BD5" si="65">IF(ISERROR(BH5*BC5),"",BH5*BC5)</f>
        <v>0</v>
      </c>
      <c r="BE5" s="49">
        <f t="shared" ref="BE5" si="66">IF(ISERROR(AQ5++AS5+AU5+AX5+BA5+BD5),"",AQ5++AS5+AU5+AX5+BA5+BD5)</f>
        <v>0</v>
      </c>
      <c r="BF5" s="49" t="str">
        <f t="shared" ref="BF5" si="67">IF(ISERROR(U5+BE5),"",U5+BE5)</f>
        <v/>
      </c>
      <c r="BG5" s="41" t="str">
        <f t="shared" ref="BG5" si="68">IF(ISERROR((BH5-BF5)/BH5),"",(BH5-BF5)/BH5)</f>
        <v/>
      </c>
      <c r="BH5" s="36">
        <v>1.62</v>
      </c>
      <c r="BI5" s="38">
        <f t="shared" si="16"/>
        <v>2.1800000000000002</v>
      </c>
      <c r="BJ5" s="44">
        <v>4.99</v>
      </c>
      <c r="BK5" s="39">
        <f t="shared" ref="BK5" si="69">IF(ISERROR((BJ5-BH5)/BJ5),"",(BJ5-BH5)/BJ5)</f>
        <v>0.6754</v>
      </c>
      <c r="BL5" s="39">
        <f t="shared" si="18"/>
        <v>0.56310000000000004</v>
      </c>
      <c r="BM5" s="36">
        <v>1.62</v>
      </c>
      <c r="BN5" s="83"/>
      <c r="BO5" s="37">
        <f t="shared" si="37"/>
        <v>0.25</v>
      </c>
      <c r="BP5" s="40">
        <f>IF(ISERROR(BN2*BO5),"",BN2*BO5)</f>
        <v>23639</v>
      </c>
      <c r="BQ5" s="38" t="str">
        <f t="shared" ref="BQ5" si="70">IF(ISERROR(BF5*BP5),"",BF5*BP5)</f>
        <v/>
      </c>
      <c r="BR5" s="38">
        <f t="shared" ref="BR5" si="71">IF(ISERROR(BH5*BP5),"",BH5*BP5)</f>
        <v>38295.18</v>
      </c>
      <c r="BS5" s="42" t="s">
        <v>79</v>
      </c>
      <c r="BT5" s="35" t="s">
        <v>5</v>
      </c>
      <c r="BU5" s="35" t="s">
        <v>3</v>
      </c>
      <c r="BV5" s="55" t="s">
        <v>7</v>
      </c>
      <c r="BW5" s="52"/>
      <c r="BX5" s="52"/>
    </row>
    <row r="6" spans="1:76" s="53" customFormat="1" ht="149.25" customHeight="1">
      <c r="A6" s="35">
        <v>5</v>
      </c>
      <c r="B6" s="57"/>
      <c r="C6" s="57"/>
      <c r="D6" s="57"/>
      <c r="E6" s="57"/>
      <c r="F6" s="45" t="s">
        <v>6</v>
      </c>
      <c r="G6" s="58" t="s">
        <v>88</v>
      </c>
      <c r="H6" s="45" t="s">
        <v>89</v>
      </c>
      <c r="I6" s="57" t="s">
        <v>90</v>
      </c>
      <c r="J6" s="59" t="s">
        <v>83</v>
      </c>
      <c r="K6" s="43" t="s">
        <v>81</v>
      </c>
      <c r="L6" s="42" t="s">
        <v>82</v>
      </c>
      <c r="M6" s="65" t="s">
        <v>91</v>
      </c>
      <c r="N6" s="57"/>
      <c r="O6" s="57">
        <v>723155</v>
      </c>
      <c r="P6" s="55">
        <v>717314</v>
      </c>
      <c r="Q6" s="89" t="s">
        <v>105</v>
      </c>
      <c r="R6" s="60"/>
      <c r="S6" s="57" t="s">
        <v>100</v>
      </c>
      <c r="T6" s="61"/>
      <c r="U6" s="67">
        <v>23.2</v>
      </c>
      <c r="V6" s="62"/>
      <c r="W6" s="57" t="s">
        <v>4</v>
      </c>
      <c r="X6" s="57" t="s">
        <v>80</v>
      </c>
      <c r="Y6" s="86">
        <v>32</v>
      </c>
      <c r="Z6" s="86">
        <v>27</v>
      </c>
      <c r="AA6" s="86">
        <v>34</v>
      </c>
      <c r="AB6" s="87">
        <f>Y6+1</f>
        <v>33</v>
      </c>
      <c r="AC6" s="87">
        <f t="shared" ref="AC6" si="72">Z6+1</f>
        <v>28</v>
      </c>
      <c r="AD6" s="87">
        <f t="shared" ref="AD6" si="73">AA6+1</f>
        <v>35</v>
      </c>
      <c r="AE6" s="78">
        <v>3.67</v>
      </c>
      <c r="AF6" s="79">
        <v>1</v>
      </c>
      <c r="AG6" s="68"/>
      <c r="AH6" s="69"/>
      <c r="AI6" s="70"/>
      <c r="AJ6" s="71"/>
      <c r="AK6" s="62"/>
      <c r="AL6" s="50" t="s">
        <v>78</v>
      </c>
      <c r="AM6" s="72"/>
      <c r="AN6" s="62"/>
      <c r="AO6" s="62"/>
      <c r="AP6" s="63"/>
      <c r="AQ6" s="62"/>
      <c r="AR6" s="63"/>
      <c r="AS6" s="62"/>
      <c r="AT6" s="63"/>
      <c r="AU6" s="62"/>
      <c r="AV6" s="62"/>
      <c r="AW6" s="63"/>
      <c r="AX6" s="62"/>
      <c r="AY6" s="62"/>
      <c r="AZ6" s="63"/>
      <c r="BA6" s="62"/>
      <c r="BB6" s="62"/>
      <c r="BC6" s="63"/>
      <c r="BD6" s="62"/>
      <c r="BE6" s="62"/>
      <c r="BF6" s="62"/>
      <c r="BG6" s="73"/>
      <c r="BH6" s="74">
        <v>25.92</v>
      </c>
      <c r="BI6" s="75"/>
      <c r="BJ6" s="74"/>
      <c r="BK6" s="76"/>
      <c r="BL6" s="76"/>
      <c r="BM6" s="74">
        <v>25.92</v>
      </c>
      <c r="BN6" s="80"/>
      <c r="BO6" s="69"/>
      <c r="BP6" s="77"/>
      <c r="BQ6" s="75"/>
      <c r="BR6" s="75"/>
      <c r="BS6" s="64"/>
      <c r="BT6" s="57"/>
      <c r="BU6" s="57"/>
      <c r="BV6" s="55"/>
      <c r="BW6" s="52"/>
      <c r="BX6" s="52"/>
    </row>
    <row r="7" spans="1:76" ht="15.75">
      <c r="B7" s="54"/>
    </row>
    <row r="8" spans="1:76" ht="15.75">
      <c r="B8" s="54"/>
    </row>
  </sheetData>
  <sheetProtection insertRows="0" deleteRows="0" sort="0"/>
  <protectedRanges>
    <protectedRange sqref="B7:C8 B9:E202 A7:A202 F7:J202 L2:O202 AK2:AK6 AN2:BG6 Q2:X5 BI2:BI6 BK2:BL6 AG2:AI6 Q7:BI202 A2:J6 R6:X6" name="Range1"/>
    <protectedRange sqref="Y2:AE6" name="Range1_2"/>
    <protectedRange sqref="AJ2:AJ6" name="Range1_3"/>
    <protectedRange sqref="AL2:AM6" name="Range1_4"/>
    <protectedRange sqref="BJ2:BJ5" name="Range1_5"/>
    <protectedRange sqref="BN2:BO6" name="Range1_6"/>
    <protectedRange sqref="K2:K243" name="Range1_1"/>
    <protectedRange sqref="BM7:BM238" name="Range1_7"/>
    <protectedRange sqref="P2:P6 P7:P238" name="Range1_8"/>
  </protectedRanges>
  <mergeCells count="1">
    <mergeCell ref="BN2:BN5"/>
  </mergeCells>
  <phoneticPr fontId="1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2F82F17-EC16-4EB6-B935-CEED7F5D7A04}">
          <x14:formula1>
            <xm:f>#REF!</xm:f>
          </x14:formula1>
          <xm:sqref>F2:F6</xm:sqref>
        </x14:dataValidation>
        <x14:dataValidation type="list" allowBlank="1" showInputMessage="1" showErrorMessage="1" xr:uid="{B12BB014-14AC-453B-AA44-2CADCBEE0D59}">
          <x14:formula1>
            <xm:f>#REF!</xm:f>
          </x14:formula1>
          <xm:sqref>D2:D6</xm:sqref>
        </x14:dataValidation>
        <x14:dataValidation type="list" allowBlank="1" showInputMessage="1" showErrorMessage="1" xr:uid="{50E620C8-27FE-4B7C-A0BE-D01B0C4AEA17}">
          <x14:formula1>
            <xm:f>#REF!</xm:f>
          </x14:formula1>
          <xm:sqref>E2:E6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W2:W6</xm:sqref>
        </x14:dataValidation>
        <x14:dataValidation type="list" allowBlank="1" showInputMessage="1" showErrorMessage="1" xr:uid="{FCCA7D1C-70B6-4450-81C0-0531BDD2D0BD}">
          <x14:formula1>
            <xm:f>#REF!</xm:f>
          </x14:formula1>
          <xm:sqref>BT2:BT6</xm:sqref>
        </x14:dataValidation>
        <x14:dataValidation type="list" allowBlank="1" showInputMessage="1" showErrorMessage="1" xr:uid="{59984A4F-A2B9-4FF5-9FDF-A17980D2C09C}">
          <x14:formula1>
            <xm:f>#REF!</xm:f>
          </x14:formula1>
          <xm:sqref>BU2:BU6</xm:sqref>
        </x14:dataValidation>
        <x14:dataValidation type="list" allowBlank="1" showInputMessage="1" showErrorMessage="1" xr:uid="{8204A58F-63B7-4B25-ADBA-A85CEEB19407}">
          <x14:formula1>
            <xm:f>#REF!</xm:f>
          </x14:formula1>
          <xm:sqref>BV2:BV6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2025-11-20T05:39:00Z</dcterms:modified>
</cp:coreProperties>
</file>