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48CB593-4676-41F5-919D-41B289388C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" i="5" l="1"/>
  <c r="AX2" i="5" l="1"/>
  <c r="AG5" i="5" l="1"/>
  <c r="AG4" i="5"/>
  <c r="AG3" i="5"/>
  <c r="AX5" i="5" l="1"/>
  <c r="AS5" i="5" s="1"/>
  <c r="AH5" i="5"/>
  <c r="AB5" i="5"/>
  <c r="AC5" i="5" s="1"/>
  <c r="AE5" i="5" s="1"/>
  <c r="AX4" i="5"/>
  <c r="AH4" i="5"/>
  <c r="AB4" i="5"/>
  <c r="AC4" i="5" s="1"/>
  <c r="AE4" i="5" s="1"/>
  <c r="AX3" i="5"/>
  <c r="AH3" i="5"/>
  <c r="AB3" i="5"/>
  <c r="AC3" i="5" s="1"/>
  <c r="AE3" i="5" s="1"/>
  <c r="AH2" i="5"/>
  <c r="AB2" i="5"/>
  <c r="AC2" i="5" s="1"/>
  <c r="AE2" i="5" s="1"/>
  <c r="AI2" i="5" l="1"/>
  <c r="AI5" i="5"/>
  <c r="AI4" i="5"/>
  <c r="AO5" i="5"/>
  <c r="AP5" i="5"/>
  <c r="AI3" i="5"/>
  <c r="AP3" i="5"/>
  <c r="AP2" i="5"/>
  <c r="AM5" i="5"/>
  <c r="AK5" i="5"/>
  <c r="AT5" i="5" l="1"/>
  <c r="AU5" i="5" s="1"/>
  <c r="AV5" i="5" s="1"/>
  <c r="AS2" i="5"/>
  <c r="AK2" i="5"/>
  <c r="AO2" i="5"/>
  <c r="AM2" i="5"/>
  <c r="AS3" i="5"/>
  <c r="AO3" i="5"/>
  <c r="AM3" i="5"/>
  <c r="AK3" i="5"/>
  <c r="AO4" i="5"/>
  <c r="AM4" i="5"/>
  <c r="AK4" i="5"/>
  <c r="AS4" i="5"/>
  <c r="AP4" i="5"/>
  <c r="AT4" i="5" l="1"/>
  <c r="AU4" i="5" s="1"/>
  <c r="AV4" i="5" s="1"/>
  <c r="AT2" i="5"/>
  <c r="AU2" i="5" s="1"/>
  <c r="AV2" i="5" s="1"/>
  <c r="AT3" i="5"/>
  <c r="AU3" i="5" s="1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<sst xmlns="http://schemas.openxmlformats.org/spreadsheetml/2006/main" count="101" uniqueCount="71">
  <si>
    <t>Brand</t>
  </si>
  <si>
    <t>Package Type</t>
  </si>
  <si>
    <t>Licensor</t>
  </si>
  <si>
    <t>Partially Compressed</t>
  </si>
  <si>
    <t>Madison Park Signature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</si>
  <si>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</si>
  <si>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</si>
  <si>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</si>
  <si>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</si>
  <si>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</si>
  <si>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</si>
  <si>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</si>
  <si>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</si>
  <si>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</si>
  <si>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</si>
  <si>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</si>
  <si>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</si>
  <si>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</si>
  <si>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</si>
  <si>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</si>
  <si>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</si>
  <si>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</si>
  <si>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</si>
  <si>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</si>
  <si>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</si>
  <si>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</si>
  <si>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</si>
  <si>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</si>
  <si>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</si>
  <si>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</si>
  <si>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</si>
  <si>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</si>
  <si>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</si>
  <si>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</si>
  <si>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</si>
  <si>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</si>
  <si>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</si>
  <si>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</si>
  <si>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</si>
  <si>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</si>
  <si>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</si>
  <si>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</si>
  <si>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</si>
  <si>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</si>
  <si>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</si>
  <si>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</si>
  <si>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</si>
  <si>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</si>
  <si>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</si>
  <si>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</si>
  <si>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</si>
  <si>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</si>
  <si>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</si>
  <si>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</si>
  <si>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</si>
  <si>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</si>
  <si>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Material-Short</t>
  </si>
  <si>
    <t>Jarvis</t>
    <phoneticPr fontId="7" type="noConversion"/>
  </si>
  <si>
    <t>8 pieces  Comforter pieces set</t>
    <phoneticPr fontId="7" type="noConversion"/>
  </si>
  <si>
    <t>9 pieces  Comforter pieces set</t>
    <phoneticPr fontId="7" type="noConversion"/>
  </si>
  <si>
    <t>100% polyester solid slub</t>
    <phoneticPr fontId="7" type="noConversion"/>
  </si>
  <si>
    <t>Queen: 92x96"/20x26"(2)/26x26+1.5"(2)/20x20"/18x18"/D7x20"</t>
  </si>
  <si>
    <t>Taupe</t>
    <phoneticPr fontId="7" type="noConversion"/>
  </si>
  <si>
    <t>Ivory/Tan</t>
    <phoneticPr fontId="7" type="noConversion"/>
  </si>
  <si>
    <t xml:space="preserve">	9404.40.9022</t>
    <phoneticPr fontId="7" type="noConversion"/>
  </si>
  <si>
    <t>100% polyester Jarvis Comforter 8 pieces set</t>
    <phoneticPr fontId="7" type="noConversion"/>
  </si>
  <si>
    <t>100% polyester Jarvis Comforter 9 pieces set</t>
    <phoneticPr fontId="7" type="noConversion"/>
  </si>
  <si>
    <t>Queen: 92x96"/20x26"(2)/26x26+1.5"(2)/20x20"/18x18"/D7x20"</t>
    <phoneticPr fontId="7" type="noConversion"/>
  </si>
  <si>
    <t>King: 110x96"/20x36"(2)/26x26+1.5"(3)/20x20"/18x18"/D7x20"</t>
    <phoneticPr fontId="7" type="noConversion"/>
  </si>
  <si>
    <t>Comforter face: 100% polyester solid slub with embroidery  back:  100% polyester 95 gsm MF,Sham face &amp; back: 100% polyester slub with emboriery on face and filled piping.    Removable filler: 100% polyester with 300gram polyfill                                           
eruo sham cover: 100% polyester velvet with flat piping                                                               
20" square pillow: 100% polyester velvet cover with embroidery on face                            
18" square: 100% polyester solid slub cover with embroidery on face                                  
D7x20" neck roll: 100% polyester velvet with 4 stripes embrodiery &amp; filled piping,  
Polyester filling, hidden zipper on square pillows</t>
    <phoneticPr fontId="7" type="noConversion"/>
  </si>
  <si>
    <t>Comforter face: 100% polyester solid slub with embroidery  back:  100% polyester 95 gsm MF,Sham face &amp; back: 100% polyester slub with emboriery on face and filled piping.   Removable filler: 100% polyester with 300gram polyfill                                           
eruo sham cover: 100% polyester velvet with flat piping                                                               
20" square pillow: 100% polyester velvet cover with embroidery on face                            
18" square: 100% polyester solid slub cover with embroidery on face                                  
D7x20" neck roll: 100% polyester velvet with 4 stripes embrodiery &amp; filled piping,  
Polyester filling, hidden zipper on square pillows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</si>
</sst>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0.000%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3" fillId="0" borderId="1" xfId="2" applyBorder="1" applyAlignment="1" applyProtection="1">
      <alignment horizontal="left" vertical="center" wrapText="1"/>
      <protection locked="0"/>
    </xf>
    <xf numFmtId="0" fontId="3" fillId="0" borderId="1" xfId="2" applyBorder="1" applyAlignment="1" applyProtection="1">
      <alignment horizontal="center" vertical="center" wrapText="1"/>
      <protection locked="0"/>
    </xf>
    <xf numFmtId="0" fontId="2" fillId="0" borderId="3" xfId="4" applyBorder="1" applyAlignment="1">
      <alignment wrapText="1"/>
    </xf>
    <xf numFmtId="181" fontId="2" fillId="0" borderId="0" xfId="4" applyNumberFormat="1" applyAlignment="1">
      <alignment wrapText="1"/>
    </xf>
    <xf numFmtId="181" fontId="1" fillId="3" borderId="1" xfId="4" applyNumberFormat="1" applyFont="1" applyFill="1" applyBorder="1" applyAlignment="1">
      <alignment horizontal="center" wrapText="1"/>
    </xf>
    <xf numFmtId="181" fontId="2" fillId="0" borderId="1" xfId="4" applyNumberFormat="1" applyBorder="1" applyAlignment="1">
      <alignment wrapText="1"/>
    </xf>
    <xf numFmtId="177" fontId="6" fillId="2" borderId="1" xfId="4" applyNumberFormat="1" applyFont="1" applyFill="1" applyBorder="1" applyAlignment="1">
      <alignment wrapText="1"/>
    </xf>
    <xf numFmtId="0" fontId="2" fillId="5" borderId="1" xfId="4" applyFill="1" applyBorder="1" applyAlignment="1">
      <alignment wrapText="1"/>
    </xf>
  </cellXfs>
  <cellStyles count="7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BA5"/>
  <sheetViews>
    <sheetView tabSelected="1" topLeftCell="Z4" zoomScale="80" zoomScaleNormal="80" workbookViewId="0">
      <selection activeCell="AX11" sqref="AX11"/>
    </sheetView>
  </sheetViews>
  <sheetFormatPr defaultColWidth="9.140625" defaultRowHeight="15" x14ac:dyDescent="0.25"/>
  <cols>
    <col min="1" max="1" width="10.140625" style="1" customWidth="1"/>
    <col min="2" max="2" width="21.42578125" style="2" customWidth="1"/>
    <col min="3" max="3" width="8.42578125" style="2" customWidth="1"/>
    <col min="4" max="4" width="13.42578125" style="2" customWidth="1"/>
    <col min="5" max="5" width="10.85546875" style="2" customWidth="1"/>
    <col min="6" max="6" width="16.85546875" style="2" customWidth="1"/>
    <col min="7" max="7" width="9.140625" style="2" customWidth="1"/>
    <col min="8" max="8" width="13.28515625" style="2" customWidth="1"/>
    <col min="9" max="9" width="11.140625" style="2" customWidth="1"/>
    <col min="10" max="10" width="56.7109375" style="2" customWidth="1"/>
    <col min="11" max="11" width="11.85546875" style="2" customWidth="1"/>
    <col min="12" max="12" width="26.85546875" style="2" customWidth="1"/>
    <col min="13" max="13" width="9.7109375" style="2" customWidth="1"/>
    <col min="14" max="14" width="6.85546875" style="2" customWidth="1"/>
    <col min="15" max="16" width="8.85546875" style="2" customWidth="1"/>
    <col min="17" max="17" width="11.140625" style="3" customWidth="1"/>
    <col min="18" max="18" width="9.85546875" style="4" customWidth="1"/>
    <col min="19" max="19" width="12" style="5" customWidth="1"/>
    <col min="20" max="20" width="11.140625" style="5" customWidth="1"/>
    <col min="21" max="21" width="8.140625" style="5" customWidth="1"/>
    <col min="22" max="22" width="12.140625" style="2" customWidth="1"/>
    <col min="23" max="23" width="11" style="39" customWidth="1"/>
    <col min="24" max="24" width="13.140625" style="39" customWidth="1"/>
    <col min="25" max="25" width="11.140625" style="39" customWidth="1"/>
    <col min="26" max="26" width="12.85546875" style="4" customWidth="1"/>
    <col min="27" max="27" width="9.42578125" style="6" customWidth="1"/>
    <col min="28" max="28" width="13" style="41" customWidth="1"/>
    <col min="29" max="29" width="14.140625" style="6" customWidth="1"/>
    <col min="30" max="30" width="13.85546875" style="2" customWidth="1"/>
    <col min="31" max="31" width="13.85546875" style="5" customWidth="1"/>
    <col min="32" max="32" width="12" style="2" customWidth="1"/>
    <col min="33" max="33" width="8.42578125" style="7" customWidth="1"/>
    <col min="34" max="34" width="12.42578125" style="5" customWidth="1"/>
    <col min="35" max="35" width="8.85546875" style="5" customWidth="1"/>
    <col min="36" max="36" width="7.85546875" style="7" customWidth="1"/>
    <col min="37" max="37" width="7.140625" style="5" customWidth="1"/>
    <col min="38" max="38" width="12.5703125" style="7" customWidth="1"/>
    <col min="39" max="39" width="12" style="5" customWidth="1"/>
    <col min="40" max="40" width="11.5703125" style="7" customWidth="1"/>
    <col min="41" max="42" width="10.85546875" style="5" customWidth="1"/>
    <col min="43" max="43" width="9.5703125" style="2" customWidth="1"/>
    <col min="44" max="44" width="9.5703125" style="7" customWidth="1"/>
    <col min="45" max="45" width="10" style="5" customWidth="1"/>
    <col min="46" max="46" width="9.5703125" style="5" customWidth="1"/>
    <col min="47" max="47" width="11.85546875" style="5" customWidth="1"/>
    <col min="48" max="48" width="11.140625" style="7" customWidth="1"/>
    <col min="49" max="49" width="11.42578125" style="5" customWidth="1"/>
    <col min="50" max="50" width="11.5703125" style="5" customWidth="1"/>
    <col min="51" max="51" width="12.85546875" style="5" customWidth="1"/>
    <col min="52" max="52" width="12.140625" style="47" customWidth="1"/>
    <col min="53" max="53" width="12.140625" style="6" customWidth="1"/>
    <col min="54" max="54" width="20" style="2" customWidth="1"/>
    <col min="55" max="55" width="9.140625" style="2" customWidth="1"/>
    <col min="56" max="16384" width="9.140625" style="2"/>
  </cols>
  <sheetData>
    <row r="1" spans="1:53" ht="63.6" customHeight="1" x14ac:dyDescent="0.25">
      <c r="A1" s="8" t="s">
        <v>5</v>
      </c>
      <c r="B1" s="8" t="s">
        <v>6</v>
      </c>
      <c r="C1" s="37" t="s">
        <v>7</v>
      </c>
      <c r="D1" s="38" t="s">
        <v>0</v>
      </c>
      <c r="E1" s="38" t="s">
        <v>2</v>
      </c>
      <c r="F1" s="10" t="s">
        <v>51</v>
      </c>
      <c r="G1" s="37" t="s">
        <v>8</v>
      </c>
      <c r="H1" s="9" t="s">
        <v>9</v>
      </c>
      <c r="I1" s="9" t="s">
        <v>53</v>
      </c>
      <c r="J1" s="9" t="s">
        <v>10</v>
      </c>
      <c r="K1" s="9" t="s">
        <v>56</v>
      </c>
      <c r="L1" s="9" t="s">
        <v>11</v>
      </c>
      <c r="M1" s="9" t="s">
        <v>12</v>
      </c>
      <c r="N1" s="37" t="s">
        <v>13</v>
      </c>
      <c r="O1" s="37" t="s">
        <v>14</v>
      </c>
      <c r="P1" s="9" t="s">
        <v>54</v>
      </c>
      <c r="Q1" s="11" t="s">
        <v>15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1</v>
      </c>
      <c r="W1" s="40" t="s">
        <v>20</v>
      </c>
      <c r="X1" s="40" t="s">
        <v>21</v>
      </c>
      <c r="Y1" s="40" t="s">
        <v>22</v>
      </c>
      <c r="Z1" s="17" t="s">
        <v>23</v>
      </c>
      <c r="AA1" s="18" t="s">
        <v>24</v>
      </c>
      <c r="AB1" s="42" t="s">
        <v>25</v>
      </c>
      <c r="AC1" s="19" t="s">
        <v>26</v>
      </c>
      <c r="AD1" s="8" t="s">
        <v>27</v>
      </c>
      <c r="AE1" s="20" t="s">
        <v>28</v>
      </c>
      <c r="AF1" s="8" t="s">
        <v>29</v>
      </c>
      <c r="AG1" s="21" t="s">
        <v>30</v>
      </c>
      <c r="AH1" s="20" t="s">
        <v>31</v>
      </c>
      <c r="AI1" s="20" t="s">
        <v>32</v>
      </c>
      <c r="AJ1" s="21" t="s">
        <v>33</v>
      </c>
      <c r="AK1" s="20" t="s">
        <v>34</v>
      </c>
      <c r="AL1" s="21" t="s">
        <v>35</v>
      </c>
      <c r="AM1" s="20" t="s">
        <v>36</v>
      </c>
      <c r="AN1" s="21" t="s">
        <v>37</v>
      </c>
      <c r="AO1" s="20" t="s">
        <v>38</v>
      </c>
      <c r="AP1" s="20" t="s">
        <v>39</v>
      </c>
      <c r="AQ1" s="16" t="s">
        <v>40</v>
      </c>
      <c r="AR1" s="21" t="s">
        <v>41</v>
      </c>
      <c r="AS1" s="20" t="s">
        <v>42</v>
      </c>
      <c r="AT1" s="20" t="s">
        <v>43</v>
      </c>
      <c r="AU1" s="22" t="s">
        <v>44</v>
      </c>
      <c r="AV1" s="23" t="s">
        <v>45</v>
      </c>
      <c r="AW1" s="22" t="s">
        <v>46</v>
      </c>
      <c r="AX1" s="22" t="s">
        <v>47</v>
      </c>
      <c r="AY1" s="24" t="s">
        <v>48</v>
      </c>
      <c r="AZ1" s="48" t="s">
        <v>49</v>
      </c>
      <c r="BA1" s="18" t="s">
        <v>50</v>
      </c>
    </row>
    <row r="2" spans="1:53" ht="119.25" customHeight="1" x14ac:dyDescent="0.25">
      <c r="A2" s="25">
        <v>1</v>
      </c>
      <c r="B2" s="26"/>
      <c r="C2" s="26"/>
      <c r="D2" s="26" t="s">
        <v>4</v>
      </c>
      <c r="E2" s="26"/>
      <c r="F2" s="26" t="s">
        <v>55</v>
      </c>
      <c r="G2" s="26" t="s">
        <v>57</v>
      </c>
      <c r="H2" s="26" t="s">
        <v>65</v>
      </c>
      <c r="I2" s="26" t="s">
        <v>58</v>
      </c>
      <c r="J2" s="46" t="s">
        <v>69</v>
      </c>
      <c r="K2" s="26" t="s">
        <v>60</v>
      </c>
      <c r="L2" s="44" t="s">
        <v>67</v>
      </c>
      <c r="M2" s="26" t="s">
        <v>62</v>
      </c>
      <c r="N2" s="51"/>
      <c r="O2" s="51"/>
      <c r="P2" s="26" t="s">
        <v>52</v>
      </c>
      <c r="Q2" s="27">
        <v>422.8</v>
      </c>
      <c r="R2" s="28">
        <v>8.1</v>
      </c>
      <c r="S2" s="29">
        <v>52.2</v>
      </c>
      <c r="T2" s="30">
        <v>52.2</v>
      </c>
      <c r="U2" s="31"/>
      <c r="V2" s="26" t="s">
        <v>3</v>
      </c>
      <c r="W2" s="45">
        <v>58</v>
      </c>
      <c r="X2" s="45">
        <v>48</v>
      </c>
      <c r="Y2" s="45">
        <v>41</v>
      </c>
      <c r="Z2" s="45">
        <v>11.2</v>
      </c>
      <c r="AA2" s="32">
        <v>1</v>
      </c>
      <c r="AB2" s="43">
        <f>IF(W2="","",W2*X2*Y2/1000000)</f>
        <v>0.114</v>
      </c>
      <c r="AC2" s="33">
        <f>IF(AA2="","",65/AB2*AA2)</f>
        <v>570</v>
      </c>
      <c r="AD2" s="26">
        <v>3800</v>
      </c>
      <c r="AE2" s="34">
        <f>IF(ISERROR(AD2/AC2),"",AD2/AC2)</f>
        <v>6.67</v>
      </c>
      <c r="AF2" s="26" t="s">
        <v>64</v>
      </c>
      <c r="AG2" s="35">
        <f>12.8%+30%</f>
        <v>0.42799999999999999</v>
      </c>
      <c r="AH2" s="34">
        <f>IF(ISERROR(T2*AG2),"",T2*AG2)</f>
        <v>22.34</v>
      </c>
      <c r="AI2" s="34">
        <f>IF(ISERROR(T2+AE2+AH2),"",T2+AE2+AH2)</f>
        <v>81.209999999999994</v>
      </c>
      <c r="AJ2" s="35">
        <v>0.06</v>
      </c>
      <c r="AK2" s="34">
        <f>IF(ISERROR(AW2*AJ2),"",AW2*AJ2)</f>
        <v>9</v>
      </c>
      <c r="AL2" s="35">
        <v>0.1</v>
      </c>
      <c r="AM2" s="34">
        <f>IF(ISERROR(AW2*AL2),"",AW2*AL2)</f>
        <v>15</v>
      </c>
      <c r="AN2" s="35">
        <v>0.1</v>
      </c>
      <c r="AO2" s="34">
        <f>IF(ISERROR(AW2*AN2),"",AW2*AN2)</f>
        <v>15</v>
      </c>
      <c r="AP2" s="34">
        <f>IF((AX2-AW2)&lt;2.5,2.5-(AX2-AW2),0)</f>
        <v>0</v>
      </c>
      <c r="AQ2" s="26"/>
      <c r="AR2" s="35"/>
      <c r="AS2" s="34">
        <f>IF(ISERROR(AW2*AR2),"",AW2*AR2)</f>
        <v>0</v>
      </c>
      <c r="AT2" s="34">
        <f>IF(ISERROR(AK2+AM2+AO2+AP2+AS2),"",AK2+AM2+AO2+AP2+AS2)</f>
        <v>39</v>
      </c>
      <c r="AU2" s="34">
        <f>IF(ISERROR(AI2+AT2),"",AI2+AT2)</f>
        <v>120.21</v>
      </c>
      <c r="AV2" s="36">
        <f>IF(ISERROR((AW2-AU2)/AW2),"",(AW2-AU2)/AW2)</f>
        <v>0.1986</v>
      </c>
      <c r="AW2" s="50">
        <v>150</v>
      </c>
      <c r="AX2" s="34">
        <f>IF(ISERROR(AY2*(1-AZ2)),"",AY2*(1-AZ2))</f>
        <v>157.49</v>
      </c>
      <c r="AY2" s="31">
        <v>299.99</v>
      </c>
      <c r="AZ2" s="49">
        <v>0.47499999999999998</v>
      </c>
      <c r="BA2" s="32"/>
    </row>
    <row r="3" spans="1:53" ht="119.25" customHeight="1" x14ac:dyDescent="0.25">
      <c r="A3" s="25">
        <v>2</v>
      </c>
      <c r="B3" s="26"/>
      <c r="C3" s="26"/>
      <c r="D3" s="26" t="s">
        <v>4</v>
      </c>
      <c r="E3" s="26"/>
      <c r="F3" s="26" t="s">
        <v>55</v>
      </c>
      <c r="G3" s="26" t="s">
        <v>57</v>
      </c>
      <c r="H3" s="26" t="s">
        <v>66</v>
      </c>
      <c r="I3" s="26" t="s">
        <v>59</v>
      </c>
      <c r="J3" s="46" t="s">
        <v>69</v>
      </c>
      <c r="K3" s="26" t="s">
        <v>60</v>
      </c>
      <c r="L3" s="44" t="s">
        <v>68</v>
      </c>
      <c r="M3" s="26" t="s">
        <v>62</v>
      </c>
      <c r="N3" s="51"/>
      <c r="O3" s="51"/>
      <c r="P3" s="26" t="s">
        <v>52</v>
      </c>
      <c r="Q3" s="27">
        <v>494.4</v>
      </c>
      <c r="R3" s="28">
        <v>8.1</v>
      </c>
      <c r="S3" s="29">
        <v>61.04</v>
      </c>
      <c r="T3" s="30">
        <v>61.04</v>
      </c>
      <c r="U3" s="31"/>
      <c r="V3" s="26" t="s">
        <v>3</v>
      </c>
      <c r="W3" s="45">
        <v>58</v>
      </c>
      <c r="X3" s="45">
        <v>48</v>
      </c>
      <c r="Y3" s="45">
        <v>44</v>
      </c>
      <c r="Z3" s="45">
        <v>13.9</v>
      </c>
      <c r="AA3" s="32">
        <v>1</v>
      </c>
      <c r="AB3" s="43">
        <f t="shared" ref="AB3:AB5" si="0">IF(W3="","",W3*X3*Y3/1000000)</f>
        <v>0.122</v>
      </c>
      <c r="AC3" s="33">
        <f t="shared" ref="AC3:AC5" si="1">IF(AA3="","",65/AB3*AA3)</f>
        <v>533</v>
      </c>
      <c r="AD3" s="26">
        <v>3800</v>
      </c>
      <c r="AE3" s="34">
        <f t="shared" ref="AE3:AE5" si="2">IF(ISERROR(AD3/AC3),"",AD3/AC3)</f>
        <v>7.13</v>
      </c>
      <c r="AF3" s="26" t="s">
        <v>64</v>
      </c>
      <c r="AG3" s="35">
        <f t="shared" ref="AG3:AG5" si="3">12.8%+30%</f>
        <v>0.42799999999999999</v>
      </c>
      <c r="AH3" s="34">
        <f t="shared" ref="AH3:AH5" si="4">IF(ISERROR(T3*AG3),"",T3*AG3)</f>
        <v>26.13</v>
      </c>
      <c r="AI3" s="34">
        <f t="shared" ref="AI3:AI5" si="5">IF(ISERROR(T3+AE3+AH3),"",T3+AE3+AH3)</f>
        <v>94.3</v>
      </c>
      <c r="AJ3" s="35">
        <v>0.06</v>
      </c>
      <c r="AK3" s="34">
        <f t="shared" ref="AK3:AK5" si="6">IF(ISERROR(AW3*AJ3),"",AW3*AJ3)</f>
        <v>10.5</v>
      </c>
      <c r="AL3" s="35">
        <v>0.1</v>
      </c>
      <c r="AM3" s="34">
        <f t="shared" ref="AM3:AM5" si="7">IF(ISERROR(AW3*AL3),"",AW3*AL3)</f>
        <v>17.5</v>
      </c>
      <c r="AN3" s="35">
        <v>0.1</v>
      </c>
      <c r="AO3" s="34">
        <f t="shared" ref="AO3:AO5" si="8">IF(ISERROR(AW3*AN3),"",AW3*AN3)</f>
        <v>17.5</v>
      </c>
      <c r="AP3" s="34">
        <f t="shared" ref="AP3:AP5" si="9">IF((AX3-AW3)&lt;2.5,2.5-(AX3-AW3),0)</f>
        <v>0</v>
      </c>
      <c r="AQ3" s="26"/>
      <c r="AR3" s="35"/>
      <c r="AS3" s="34">
        <f t="shared" ref="AS3:AS5" si="10">IF(ISERROR(AW3*AR3),"",AW3*AR3)</f>
        <v>0</v>
      </c>
      <c r="AT3" s="34">
        <f t="shared" ref="AT3:AT5" si="11">IF(ISERROR(AK3+AM3+AO3+AP3+AS3),"",AK3+AM3+AO3+AP3+AS3)</f>
        <v>45.5</v>
      </c>
      <c r="AU3" s="34">
        <f t="shared" ref="AU3:AU5" si="12">IF(ISERROR(AI3+AT3),"",AI3+AT3)</f>
        <v>139.80000000000001</v>
      </c>
      <c r="AV3" s="36">
        <f t="shared" ref="AV3:AV5" si="13">IF(ISERROR((AW3-AU3)/AW3),"",(AW3-AU3)/AW3)</f>
        <v>0.2011</v>
      </c>
      <c r="AW3" s="50">
        <v>175</v>
      </c>
      <c r="AX3" s="34">
        <f t="shared" ref="AX3:AX5" si="14">IF(ISERROR(AY3*(1-AZ3)),"",AY3*(1-AZ3))</f>
        <v>183.74</v>
      </c>
      <c r="AY3" s="31">
        <v>349.99</v>
      </c>
      <c r="AZ3" s="49">
        <v>0.47499999999999998</v>
      </c>
      <c r="BA3" s="32"/>
    </row>
    <row r="4" spans="1:53" ht="119.25" customHeight="1" x14ac:dyDescent="0.25">
      <c r="A4" s="25">
        <v>3</v>
      </c>
      <c r="B4" s="26"/>
      <c r="C4" s="26"/>
      <c r="D4" s="26" t="s">
        <v>4</v>
      </c>
      <c r="E4" s="26"/>
      <c r="F4" s="26" t="s">
        <v>55</v>
      </c>
      <c r="G4" s="26" t="s">
        <v>57</v>
      </c>
      <c r="H4" s="26" t="s">
        <v>65</v>
      </c>
      <c r="I4" s="26" t="s">
        <v>58</v>
      </c>
      <c r="J4" s="46" t="s">
        <v>69</v>
      </c>
      <c r="K4" s="26" t="s">
        <v>60</v>
      </c>
      <c r="L4" s="44" t="s">
        <v>61</v>
      </c>
      <c r="M4" s="26" t="s">
        <v>63</v>
      </c>
      <c r="N4" s="51"/>
      <c r="O4" s="51"/>
      <c r="P4" s="26" t="s">
        <v>52</v>
      </c>
      <c r="Q4" s="27">
        <v>422.8</v>
      </c>
      <c r="R4" s="28">
        <v>8.1</v>
      </c>
      <c r="S4" s="29">
        <v>52.2</v>
      </c>
      <c r="T4" s="30">
        <v>52.2</v>
      </c>
      <c r="U4" s="31"/>
      <c r="V4" s="26" t="s">
        <v>3</v>
      </c>
      <c r="W4" s="45">
        <v>58</v>
      </c>
      <c r="X4" s="45">
        <v>48</v>
      </c>
      <c r="Y4" s="45">
        <v>41</v>
      </c>
      <c r="Z4" s="45">
        <v>11.2</v>
      </c>
      <c r="AA4" s="32">
        <v>1</v>
      </c>
      <c r="AB4" s="43">
        <f t="shared" si="0"/>
        <v>0.114</v>
      </c>
      <c r="AC4" s="33">
        <f t="shared" si="1"/>
        <v>570</v>
      </c>
      <c r="AD4" s="26">
        <v>3800</v>
      </c>
      <c r="AE4" s="34">
        <f t="shared" si="2"/>
        <v>6.67</v>
      </c>
      <c r="AF4" s="26" t="s">
        <v>64</v>
      </c>
      <c r="AG4" s="35">
        <f t="shared" si="3"/>
        <v>0.42799999999999999</v>
      </c>
      <c r="AH4" s="34">
        <f t="shared" si="4"/>
        <v>22.34</v>
      </c>
      <c r="AI4" s="34">
        <f t="shared" si="5"/>
        <v>81.209999999999994</v>
      </c>
      <c r="AJ4" s="35">
        <v>0.06</v>
      </c>
      <c r="AK4" s="34">
        <f t="shared" si="6"/>
        <v>9</v>
      </c>
      <c r="AL4" s="35">
        <v>0.1</v>
      </c>
      <c r="AM4" s="34">
        <f t="shared" si="7"/>
        <v>15</v>
      </c>
      <c r="AN4" s="35">
        <v>0.1</v>
      </c>
      <c r="AO4" s="34">
        <f t="shared" si="8"/>
        <v>15</v>
      </c>
      <c r="AP4" s="34">
        <f t="shared" si="9"/>
        <v>0</v>
      </c>
      <c r="AQ4" s="26"/>
      <c r="AR4" s="35"/>
      <c r="AS4" s="34">
        <f t="shared" si="10"/>
        <v>0</v>
      </c>
      <c r="AT4" s="34">
        <f t="shared" si="11"/>
        <v>39</v>
      </c>
      <c r="AU4" s="34">
        <f t="shared" si="12"/>
        <v>120.21</v>
      </c>
      <c r="AV4" s="36">
        <f t="shared" si="13"/>
        <v>0.1986</v>
      </c>
      <c r="AW4" s="50">
        <v>150</v>
      </c>
      <c r="AX4" s="34">
        <f t="shared" si="14"/>
        <v>157.49</v>
      </c>
      <c r="AY4" s="31">
        <v>299.99</v>
      </c>
      <c r="AZ4" s="49">
        <v>0.47499999999999998</v>
      </c>
      <c r="BA4" s="32"/>
    </row>
    <row r="5" spans="1:53" ht="119.25" customHeight="1" x14ac:dyDescent="0.25">
      <c r="A5" s="25">
        <v>4</v>
      </c>
      <c r="B5" s="26"/>
      <c r="C5" s="26"/>
      <c r="D5" s="26" t="s">
        <v>4</v>
      </c>
      <c r="E5" s="26"/>
      <c r="F5" s="26" t="s">
        <v>55</v>
      </c>
      <c r="G5" s="26" t="s">
        <v>57</v>
      </c>
      <c r="H5" s="26" t="s">
        <v>66</v>
      </c>
      <c r="I5" s="26" t="s">
        <v>59</v>
      </c>
      <c r="J5" s="26" t="s">
        <v>70</v>
      </c>
      <c r="K5" s="26" t="s">
        <v>60</v>
      </c>
      <c r="L5" s="44" t="s">
        <v>68</v>
      </c>
      <c r="M5" s="26" t="s">
        <v>63</v>
      </c>
      <c r="N5" s="51"/>
      <c r="O5" s="51"/>
      <c r="P5" s="26" t="s">
        <v>52</v>
      </c>
      <c r="Q5" s="27">
        <v>494.4</v>
      </c>
      <c r="R5" s="28">
        <v>8.1</v>
      </c>
      <c r="S5" s="29">
        <v>61.04</v>
      </c>
      <c r="T5" s="30">
        <v>61.04</v>
      </c>
      <c r="U5" s="31"/>
      <c r="V5" s="26" t="s">
        <v>3</v>
      </c>
      <c r="W5" s="45">
        <v>58</v>
      </c>
      <c r="X5" s="45">
        <v>48</v>
      </c>
      <c r="Y5" s="45">
        <v>44</v>
      </c>
      <c r="Z5" s="45">
        <v>13.9</v>
      </c>
      <c r="AA5" s="32">
        <v>1</v>
      </c>
      <c r="AB5" s="43">
        <f t="shared" si="0"/>
        <v>0.122</v>
      </c>
      <c r="AC5" s="33">
        <f t="shared" si="1"/>
        <v>533</v>
      </c>
      <c r="AD5" s="26">
        <v>3800</v>
      </c>
      <c r="AE5" s="34">
        <f t="shared" si="2"/>
        <v>7.13</v>
      </c>
      <c r="AF5" s="26" t="s">
        <v>64</v>
      </c>
      <c r="AG5" s="35">
        <f t="shared" si="3"/>
        <v>0.42799999999999999</v>
      </c>
      <c r="AH5" s="34">
        <f t="shared" si="4"/>
        <v>26.13</v>
      </c>
      <c r="AI5" s="34">
        <f t="shared" si="5"/>
        <v>94.3</v>
      </c>
      <c r="AJ5" s="35">
        <v>0.06</v>
      </c>
      <c r="AK5" s="34">
        <f t="shared" si="6"/>
        <v>10.5</v>
      </c>
      <c r="AL5" s="35">
        <v>0.1</v>
      </c>
      <c r="AM5" s="34">
        <f t="shared" si="7"/>
        <v>17.5</v>
      </c>
      <c r="AN5" s="35">
        <v>0.1</v>
      </c>
      <c r="AO5" s="34">
        <f t="shared" si="8"/>
        <v>17.5</v>
      </c>
      <c r="AP5" s="34">
        <f t="shared" si="9"/>
        <v>0</v>
      </c>
      <c r="AQ5" s="26"/>
      <c r="AR5" s="35"/>
      <c r="AS5" s="34">
        <f t="shared" si="10"/>
        <v>0</v>
      </c>
      <c r="AT5" s="34">
        <f t="shared" si="11"/>
        <v>45.5</v>
      </c>
      <c r="AU5" s="34">
        <f t="shared" si="12"/>
        <v>139.80000000000001</v>
      </c>
      <c r="AV5" s="36">
        <f t="shared" si="13"/>
        <v>0.2011</v>
      </c>
      <c r="AW5" s="50">
        <v>175</v>
      </c>
      <c r="AX5" s="34">
        <f t="shared" si="14"/>
        <v>183.74</v>
      </c>
      <c r="AY5" s="31">
        <v>349.99</v>
      </c>
      <c r="AZ5" s="49">
        <v>0.47499999999999998</v>
      </c>
      <c r="BA5" s="32"/>
    </row>
  </sheetData>
  <sheetProtection insertRows="0" deleteRows="0" sort="0"/>
  <protectedRanges>
    <protectedRange sqref="L6:BA253 M2:V5 AA2:AX5 A2:J253 AZ2:BA5" name="Range1"/>
    <protectedRange sqref="K2:K251" name="Range1_1"/>
    <protectedRange sqref="AY2:AY5" name="Range1_2"/>
  </protectedRanges>
  <phoneticPr fontId="7" type="noConversion"/>
  <dataValidations count="1">
    <dataValidation type="list" allowBlank="1" showInputMessage="1" showErrorMessage="1" sqref="D2:F5 P2:P5 V2:V5" xr:uid="{BCA8E636-1396-4A47-9D78-492F297CA2CF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2025-11-05T01:39:57Z</dcterms:modified>
</cp:coreProperties>
</file>