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83AFD1C1-33A7-4F8B-9AA2-D5154FA65A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2" i="5" l="1"/>
  <c r="BB11" i="5"/>
  <c r="BC9" i="5"/>
  <c r="BC10" i="5"/>
  <c r="BB8" i="5"/>
  <c r="BC6" i="5"/>
  <c r="BB7" i="5"/>
  <c r="BA5" i="5"/>
  <c r="BC13" i="5"/>
  <c r="AX13" i="5"/>
  <c r="AR13" i="5"/>
  <c r="AO13" i="5"/>
  <c r="AM13" i="5"/>
  <c r="AJ13" i="5"/>
  <c r="AC13" i="5"/>
  <c r="AE13" i="5" s="1"/>
  <c r="AG13" i="5" s="1"/>
  <c r="BC12" i="5"/>
  <c r="AX12" i="5"/>
  <c r="AR12" i="5"/>
  <c r="AO12" i="5"/>
  <c r="AM12" i="5"/>
  <c r="AJ12" i="5"/>
  <c r="AC12" i="5"/>
  <c r="AE12" i="5" s="1"/>
  <c r="AG12" i="5" s="1"/>
  <c r="AX11" i="5"/>
  <c r="AR11" i="5"/>
  <c r="AO11" i="5"/>
  <c r="AM11" i="5"/>
  <c r="AJ11" i="5"/>
  <c r="AC11" i="5"/>
  <c r="AE11" i="5" s="1"/>
  <c r="AG11" i="5" s="1"/>
  <c r="AX10" i="5"/>
  <c r="AR10" i="5"/>
  <c r="AO10" i="5"/>
  <c r="AM10" i="5"/>
  <c r="AJ10" i="5"/>
  <c r="AC10" i="5"/>
  <c r="AE10" i="5" s="1"/>
  <c r="AG10" i="5" s="1"/>
  <c r="AX9" i="5"/>
  <c r="AR9" i="5"/>
  <c r="AO9" i="5"/>
  <c r="AM9" i="5"/>
  <c r="AJ9" i="5"/>
  <c r="AC9" i="5"/>
  <c r="AE9" i="5" s="1"/>
  <c r="AG9" i="5" s="1"/>
  <c r="AX8" i="5"/>
  <c r="AR8" i="5"/>
  <c r="AO8" i="5"/>
  <c r="AM8" i="5"/>
  <c r="AJ8" i="5"/>
  <c r="AC8" i="5"/>
  <c r="AE8" i="5" s="1"/>
  <c r="AG8" i="5" s="1"/>
  <c r="AX7" i="5"/>
  <c r="AR7" i="5"/>
  <c r="AO7" i="5"/>
  <c r="AM7" i="5"/>
  <c r="AJ7" i="5"/>
  <c r="AC7" i="5"/>
  <c r="AE7" i="5" s="1"/>
  <c r="AG7" i="5" s="1"/>
  <c r="AX6" i="5"/>
  <c r="AR6" i="5"/>
  <c r="AO6" i="5"/>
  <c r="AM6" i="5"/>
  <c r="AJ6" i="5"/>
  <c r="AC6" i="5"/>
  <c r="AE6" i="5" s="1"/>
  <c r="AG6" i="5" s="1"/>
  <c r="AX5" i="5"/>
  <c r="AR5" i="5"/>
  <c r="AO5" i="5"/>
  <c r="AM5" i="5"/>
  <c r="AJ5" i="5"/>
  <c r="AC5" i="5"/>
  <c r="AE5" i="5" s="1"/>
  <c r="AG5" i="5" s="1"/>
  <c r="AC3" i="5"/>
  <c r="AE3" i="5" s="1"/>
  <c r="AC4" i="5"/>
  <c r="AE4" i="5" s="1"/>
  <c r="AS9" i="5" l="1"/>
  <c r="BA9" i="5"/>
  <c r="AS12" i="5"/>
  <c r="AS8" i="5"/>
  <c r="AS10" i="5"/>
  <c r="AS13" i="5"/>
  <c r="BA11" i="5"/>
  <c r="BC11" i="5"/>
  <c r="BC8" i="5"/>
  <c r="BA8" i="5"/>
  <c r="BB6" i="5"/>
  <c r="BC7" i="5"/>
  <c r="BA6" i="5"/>
  <c r="BA7" i="5"/>
  <c r="AS11" i="5"/>
  <c r="AS6" i="5"/>
  <c r="AS7" i="5"/>
  <c r="AS5" i="5"/>
  <c r="AK12" i="5"/>
  <c r="AT12" i="5" s="1"/>
  <c r="AZ12" i="5" s="1"/>
  <c r="AK11" i="5"/>
  <c r="AK13" i="5"/>
  <c r="AT13" i="5" s="1"/>
  <c r="AU13" i="5" s="1"/>
  <c r="AK10" i="5"/>
  <c r="AK9" i="5"/>
  <c r="AT9" i="5" s="1"/>
  <c r="AU9" i="5" s="1"/>
  <c r="AK8" i="5"/>
  <c r="AT8" i="5" s="1"/>
  <c r="AZ8" i="5" s="1"/>
  <c r="AK6" i="5"/>
  <c r="AK5" i="5"/>
  <c r="AK7" i="5"/>
  <c r="AT7" i="5" s="1"/>
  <c r="AZ7" i="5" s="1"/>
  <c r="BB12" i="5"/>
  <c r="BA13" i="5"/>
  <c r="BB13" i="5"/>
  <c r="BB9" i="5"/>
  <c r="BA10" i="5"/>
  <c r="BB10" i="5"/>
  <c r="BB5" i="5"/>
  <c r="BC5" i="5"/>
  <c r="BC3" i="5"/>
  <c r="BC4" i="5"/>
  <c r="BC2" i="5"/>
  <c r="BB4" i="5"/>
  <c r="BA4" i="5"/>
  <c r="AX4" i="5"/>
  <c r="AR4" i="5"/>
  <c r="AO4" i="5"/>
  <c r="AM4" i="5"/>
  <c r="AJ4" i="5"/>
  <c r="BB3" i="5"/>
  <c r="BA3" i="5"/>
  <c r="AX3" i="5"/>
  <c r="AR3" i="5"/>
  <c r="AO3" i="5"/>
  <c r="AM3" i="5"/>
  <c r="AJ3" i="5"/>
  <c r="BB2" i="5"/>
  <c r="BA2" i="5"/>
  <c r="AX2" i="5"/>
  <c r="AR2" i="5"/>
  <c r="AO2" i="5"/>
  <c r="AM2" i="5"/>
  <c r="AJ2" i="5"/>
  <c r="AC2" i="5"/>
  <c r="AE2" i="5" s="1"/>
  <c r="AT10" i="5" l="1"/>
  <c r="AU10" i="5" s="1"/>
  <c r="AT6" i="5"/>
  <c r="AU6" i="5" s="1"/>
  <c r="AT11" i="5"/>
  <c r="AZ11" i="5" s="1"/>
  <c r="AZ13" i="5"/>
  <c r="AT5" i="5"/>
  <c r="AU5" i="5" s="1"/>
  <c r="AU12" i="5"/>
  <c r="AZ9" i="5"/>
  <c r="AU8" i="5"/>
  <c r="AZ10" i="5"/>
  <c r="AU7" i="5"/>
  <c r="AZ6" i="5"/>
  <c r="AS2" i="5"/>
  <c r="AG4" i="5"/>
  <c r="AK4" i="5" s="1"/>
  <c r="AG3" i="5"/>
  <c r="AK3" i="5" s="1"/>
  <c r="AG2" i="5"/>
  <c r="AK2" i="5" s="1"/>
  <c r="AS3" i="5"/>
  <c r="AS4" i="5"/>
  <c r="AU11" i="5" l="1"/>
  <c r="AZ5" i="5"/>
  <c r="AT2" i="5"/>
  <c r="AT3" i="5"/>
  <c r="AT4" i="5"/>
  <c r="AU4" i="5" l="1"/>
  <c r="AZ4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<sst xmlns="http://schemas.openxmlformats.org/spreadsheetml/2006/main" count="266" uniqueCount="109">
  <si>
    <t>Brand</t>
  </si>
  <si>
    <t>Package Type</t>
  </si>
  <si>
    <t>Licensor</t>
  </si>
  <si>
    <t>China</t>
  </si>
  <si>
    <t>Normal</t>
  </si>
  <si>
    <t>Martha Stewart (Bath) 5%</t>
  </si>
  <si>
    <t>Martha Stewart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</si>
  <si>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</si>
  <si>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</si>
  <si>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</si>
  <si>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</si>
  <si>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</si>
  <si>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</si>
  <si>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</si>
  <si>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</si>
  <si>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</si>
  <si>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</si>
  <si>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</si>
  <si>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</si>
  <si>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</si>
  <si>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</si>
  <si>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</si>
  <si>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</si>
  <si>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</si>
  <si>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</si>
  <si>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</si>
  <si>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</si>
  <si>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</si>
  <si>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</si>
  <si>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</si>
  <si>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</si>
  <si>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</si>
  <si>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</si>
  <si>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</si>
  <si>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</si>
  <si>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</si>
  <si>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</si>
  <si>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</si>
  <si>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</si>
  <si>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</si>
  <si>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</si>
  <si>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</si>
  <si>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</si>
  <si>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</si>
  <si>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</si>
  <si>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</si>
  <si>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</si>
  <si>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</si>
  <si>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</si>
  <si>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</si>
  <si>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</si>
  <si>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</si>
  <si>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</si>
  <si>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</si>
  <si>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</si>
  <si>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</si>
  <si>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</si>
  <si>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</si>
  <si>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</si>
  <si>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</si>
  <si>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</si>
  <si>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</si>
  <si>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</si>
  <si>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</si>
  <si>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</si>
  <si>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</si>
  <si>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6912.00.5000</t>
  </si>
  <si>
    <t>MOQ</t>
  </si>
  <si>
    <t>Material-Short</t>
  </si>
  <si>
    <t>NEUTRAL</t>
  </si>
  <si>
    <t>SAGE</t>
  </si>
  <si>
    <t>YELLOW/SAGE</t>
  </si>
  <si>
    <t>BLUE</t>
  </si>
  <si>
    <t>3x3x7.95”</t>
  </si>
  <si>
    <t>4.3x2.65x4.32"</t>
  </si>
  <si>
    <t>5.4x4x1.05"</t>
  </si>
  <si>
    <t>Glass</t>
  </si>
  <si>
    <t>7013.99.5000</t>
  </si>
  <si>
    <t>2.8x2.8x6.8"</t>
  </si>
  <si>
    <t>2.8x2.8x3.7"</t>
  </si>
  <si>
    <t>5.1x3x0.9"</t>
  </si>
  <si>
    <t>MS GARDEN</t>
  </si>
  <si>
    <t>MS GARDEN lotion pump</t>
  </si>
  <si>
    <t>MS GARDEN toothbrush holder</t>
  </si>
  <si>
    <t>MS GARDEN soap dish</t>
  </si>
  <si>
    <t xml:space="preserve">Stoneware + decal </t>
  </si>
  <si>
    <t>Ceramic stoneware</t>
  </si>
  <si>
    <t>MS TINTED GLASS</t>
  </si>
  <si>
    <t>MS TINTED GLASS lotion pump</t>
  </si>
  <si>
    <t>MS TINTED GLASS Tumbler</t>
  </si>
  <si>
    <t>MS TINTED GLASS soap dish</t>
  </si>
  <si>
    <t>3pcs/inner box, 24pcs/ctn</t>
    <phoneticPr fontId="13" type="noConversion"/>
  </si>
  <si>
    <t>3pcs/inner box, 12pcs/ctn</t>
    <phoneticPr fontId="13" type="noConversion"/>
  </si>
  <si>
    <t>Store qty</t>
    <phoneticPr fontId="13" type="noConversion"/>
  </si>
  <si>
    <t>ecom qty</t>
    <phoneticPr fontId="13" type="noConversion"/>
  </si>
  <si>
    <t>MS GARDEN</t>
    <phoneticPr fontId="13" type="noConversion"/>
  </si>
  <si>
    <t>MS TINTED GLASS lotion pump</t>
    <phoneticPr fontId="13" type="noConversion"/>
  </si>
  <si>
    <t>MT71-0754</t>
    <phoneticPr fontId="13" type="noConversion"/>
  </si>
  <si>
    <t>MT71-0755</t>
  </si>
  <si>
    <t>MT71-0756</t>
  </si>
  <si>
    <t>MT71-0757</t>
  </si>
  <si>
    <t>MT71-0758</t>
  </si>
  <si>
    <t>MT71-0759</t>
  </si>
  <si>
    <t>MT71-0760</t>
  </si>
  <si>
    <t>MT71-0761</t>
  </si>
  <si>
    <t>MT71-0762</t>
  </si>
  <si>
    <t>MT71-0763</t>
  </si>
  <si>
    <t>MT71-0764</t>
  </si>
  <si>
    <t>MT71-0765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</si>
</sst>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_(* #,##0_);_(* \(#,##0\);_(* &quot;-&quot;??_);_(@_)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  <numFmt numFmtId="191" formatCode="_ &quot;￥&quot;* #,##0.00_ ;_ &quot;￥&quot;* \-#,##0.00_ ;_ &quot;￥&quot;* &quot;-&quot;??_ ;_ @_ "/>
    <numFmt numFmtId="194" formatCode="[$¥-804]#,##0.00"/>
  </numFmts>
  <fonts count="14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8"/>
      <name val="Arial"/>
      <family val="2"/>
    </font>
    <font>
      <sz val="10"/>
      <name val="Arial"/>
      <family val="2"/>
      <charset val="177"/>
    </font>
    <font>
      <sz val="9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3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8" fillId="0" borderId="0"/>
    <xf numFmtId="177" fontId="1" fillId="0" borderId="0" applyFont="0" applyFill="0" applyBorder="0" applyAlignment="0" applyProtection="0"/>
    <xf numFmtId="182" fontId="4" fillId="0" borderId="0" applyProtection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194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91" fontId="1" fillId="0" borderId="0" applyFont="0" applyFill="0" applyBorder="0" applyAlignment="0" applyProtection="0">
      <alignment vertical="center"/>
    </xf>
  </cellStyleXfs>
  <cellXfs count="60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180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183" fontId="0" fillId="0" borderId="1" xfId="0" applyNumberFormat="1" applyBorder="1"/>
    <xf numFmtId="184" fontId="0" fillId="0" borderId="2" xfId="0" applyNumberFormat="1" applyBorder="1"/>
    <xf numFmtId="185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178" fontId="11" fillId="8" borderId="1" xfId="16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26" fontId="0" fillId="3" borderId="1" xfId="0" applyNumberFormat="1" applyFill="1" applyBorder="1"/>
    <xf numFmtId="0" fontId="3" fillId="5" borderId="0" xfId="0" applyFont="1" applyFill="1" applyAlignment="1">
      <alignment horizontal="right" wrapText="1"/>
    </xf>
    <xf numFmtId="0" fontId="4" fillId="5" borderId="1" xfId="0" applyFont="1" applyFill="1" applyBorder="1"/>
  </cellXfs>
  <cellStyles count="33">
    <cellStyle name="_ET_STYLE_NoName_00_" xfId="13" xr:uid="{33E1DF0A-754D-4083-90AC-51F5622229E7}"/>
    <cellStyle name="_ET_STYLE_NoName_00__JLA BBB quotation sheet -9.13 3" xfId="23" xr:uid="{BB2955C2-363C-433E-89C1-6B81ADA7C9EA}"/>
    <cellStyle name="_Spr NYM BBB Bath Accessory Quote  - Heather updated 033111 xls" xfId="15" xr:uid="{22D42588-4D67-4E52-9AAB-92827D6EBD0C}"/>
    <cellStyle name="Comma 12" xfId="22" xr:uid="{C143492F-49F0-4D82-A76F-5713C7B2DCA2}"/>
    <cellStyle name="Comma 2" xfId="28" xr:uid="{CFC6FF01-9BD9-429E-834F-88EFCBC1D68C}"/>
    <cellStyle name="Comma 5" xfId="6" xr:uid="{214E895C-E08B-4D4A-929F-E529946AC668}"/>
    <cellStyle name="Comma 5 2" xfId="27" xr:uid="{09CE633E-FA59-4139-A004-294FBC9A405A}"/>
    <cellStyle name="Currency 15" xfId="8" xr:uid="{16B78581-3E22-4CE0-8590-B15F75E54F83}"/>
    <cellStyle name="Currency 2" xfId="17" xr:uid="{16E0EEA7-1EC9-4AB6-A8C5-D1D375984F1C}"/>
    <cellStyle name="Currency 3" xfId="32" xr:uid="{38D79794-3EA6-473E-BAD9-09D16A0D9EB6}"/>
    <cellStyle name="Currency_BBB Fall 11 Bath Coordinates Commitment Sheet070511" xfId="16" xr:uid="{C760722F-0DF7-414F-BD45-3A9CB95DADDB}"/>
    <cellStyle name="Normal 2" xfId="4" xr:uid="{7DCAA5FD-EA4B-42A1-8489-4FAC79BED569}"/>
    <cellStyle name="Normal 2 18 2" xfId="1" xr:uid="{1BA08453-9F65-454B-A4A0-7177E70831F2}"/>
    <cellStyle name="Normal 2 3" xfId="21" xr:uid="{582E2D67-6650-4511-95FD-CD8BE50F42A6}"/>
    <cellStyle name="Normal 2 32" xfId="19" xr:uid="{9646D6AB-4B89-45B7-BC12-2633D07BE6EC}"/>
    <cellStyle name="Normal 3" xfId="11" xr:uid="{779679FD-79D1-4D8B-AD54-9D77CE7BE25C}"/>
    <cellStyle name="Normal 3 2" xfId="29" xr:uid="{F9927CB9-21D0-450B-ABA7-2A5246A58FB3}"/>
    <cellStyle name="Normal 65" xfId="9" xr:uid="{9EF702BA-06A2-4659-AA0A-96E26EE22697}"/>
    <cellStyle name="Normal 69" xfId="24" xr:uid="{D9FA7D0C-7C9A-49C3-B3EE-AD9A64FFCF38}"/>
    <cellStyle name="Normal 70" xfId="18" xr:uid="{ADAE4E99-C505-42F8-8956-37EE7C40A506}"/>
    <cellStyle name="Percent 2" xfId="5" xr:uid="{03D1C999-4950-4181-BE4E-A215D8708A70}"/>
    <cellStyle name="Percent 2 2 2 52" xfId="30" xr:uid="{DFDC9008-C2A1-440D-B41D-7964FC22DA3B}"/>
    <cellStyle name="Percent 3" xfId="14" xr:uid="{A1004C0F-8E41-485C-BE99-250143269CEC}"/>
    <cellStyle name="Percent 4" xfId="26" xr:uid="{431310E8-449C-443C-AF97-5BE005EA77FB}"/>
    <cellStyle name="Percent 5" xfId="31" xr:uid="{6EE03814-8A9C-42B4-AF73-1043E0F68021}"/>
    <cellStyle name="Style 1" xfId="3" xr:uid="{F4609D05-B161-47A5-8040-F8D4BA086F06}"/>
    <cellStyle name="Style 1 2" xfId="7" xr:uid="{A389DC34-ED63-4514-A03F-66257C74D5C4}"/>
    <cellStyle name="Style 1 2 2" xfId="20" xr:uid="{ADBE2112-906D-4CC2-9903-2A865419D13C}"/>
    <cellStyle name="常规" xfId="0" builtinId="0"/>
    <cellStyle name="样式 1" xfId="12" xr:uid="{A72E3335-7FE1-45D8-A2CA-5E74E2AE1B6C}"/>
    <cellStyle name="样式 1 2" xfId="2" xr:uid="{DC9B73B6-A1E9-48DB-83A0-64D6E1D16DDF}"/>
    <cellStyle name="样式 1 2 2" xfId="10" xr:uid="{2C812349-2F2B-4C96-96E6-C2E110CE383D}"/>
    <cellStyle name="样式 1 2 3" xfId="25" xr:uid="{C6AFE9E7-69EC-4ED8-BE62-E529AC4FFE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92D050"/>
  </sheetPr>
  <dimension ref="A1:BJ13"/>
  <sheetViews>
    <sheetView tabSelected="1" zoomScale="99" zoomScaleNormal="99" workbookViewId="0">
      <selection activeCell="I5" sqref="I5"/>
    </sheetView>
  </sheetViews>
  <sheetFormatPr defaultColWidth="9.140625" defaultRowHeight="15"/>
  <cols>
    <col min="1" max="1" width="10.140625" style="3" customWidth="1"/>
    <col min="2" max="2" width="21.7109375" style="2" customWidth="1"/>
    <col min="3" max="3" width="8.42578125" style="2" customWidth="1"/>
    <col min="4" max="4" width="7.85546875" style="2" customWidth="1"/>
    <col min="5" max="5" width="9.140625" style="2" customWidth="1"/>
    <col min="6" max="6" width="12.28515625" style="2" customWidth="1"/>
    <col min="7" max="7" width="19.7109375" style="2" customWidth="1"/>
    <col min="8" max="8" width="18.140625" style="2" customWidth="1"/>
    <col min="9" max="9" width="18.7109375" style="2" customWidth="1"/>
    <col min="10" max="10" width="18.42578125" style="2" customWidth="1"/>
    <col min="11" max="11" width="10.5703125" style="54" customWidth="1"/>
    <col min="12" max="12" width="31" style="2" customWidth="1"/>
    <col min="13" max="13" width="14.7109375" style="2" customWidth="1"/>
    <col min="14" max="14" width="6.140625" style="2" customWidth="1"/>
    <col min="15" max="15" width="6.8554687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50" customWidth="1"/>
    <col min="22" max="22" width="8.7109375" style="50" customWidth="1"/>
    <col min="23" max="23" width="8.5703125" style="50" customWidth="1"/>
    <col min="24" max="24" width="8.140625" style="50" customWidth="1"/>
    <col min="25" max="25" width="8.7109375" style="50" customWidth="1"/>
    <col min="26" max="26" width="7.140625" style="50" customWidth="1"/>
    <col min="27" max="27" width="9" style="5" customWidth="1"/>
    <col min="28" max="28" width="6.28515625" style="6" customWidth="1"/>
    <col min="29" max="29" width="10" style="53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2" width="9.2851562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11.1406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60" width="9.140625" style="2"/>
    <col min="61" max="61" width="12" style="2" customWidth="1"/>
    <col min="62" max="16384" width="9.140625" style="2"/>
  </cols>
  <sheetData>
    <row r="1" spans="1:62" ht="68.099999999999994" customHeight="1">
      <c r="A1" s="8" t="s">
        <v>10</v>
      </c>
      <c r="B1" s="8" t="s">
        <v>11</v>
      </c>
      <c r="C1" s="9" t="s">
        <v>12</v>
      </c>
      <c r="D1" s="10" t="s">
        <v>0</v>
      </c>
      <c r="E1" s="10" t="s">
        <v>2</v>
      </c>
      <c r="F1" s="11" t="s">
        <v>13</v>
      </c>
      <c r="G1" s="9" t="s">
        <v>14</v>
      </c>
      <c r="H1" s="12" t="s">
        <v>15</v>
      </c>
      <c r="I1" s="13" t="s">
        <v>16</v>
      </c>
      <c r="J1" s="12" t="s">
        <v>17</v>
      </c>
      <c r="K1" s="13" t="s">
        <v>68</v>
      </c>
      <c r="L1" s="12" t="s">
        <v>18</v>
      </c>
      <c r="M1" s="12" t="s">
        <v>19</v>
      </c>
      <c r="N1" s="9" t="s">
        <v>20</v>
      </c>
      <c r="O1" s="9" t="s">
        <v>21</v>
      </c>
      <c r="P1" s="9" t="s">
        <v>22</v>
      </c>
      <c r="Q1" s="13" t="s">
        <v>23</v>
      </c>
      <c r="R1" s="14" t="s">
        <v>55</v>
      </c>
      <c r="S1" s="15" t="s">
        <v>1</v>
      </c>
      <c r="T1" s="8" t="s">
        <v>48</v>
      </c>
      <c r="U1" s="48" t="s">
        <v>49</v>
      </c>
      <c r="V1" s="48" t="s">
        <v>50</v>
      </c>
      <c r="W1" s="48" t="s">
        <v>51</v>
      </c>
      <c r="X1" s="48" t="s">
        <v>24</v>
      </c>
      <c r="Y1" s="48" t="s">
        <v>25</v>
      </c>
      <c r="Z1" s="48" t="s">
        <v>26</v>
      </c>
      <c r="AA1" s="16" t="s">
        <v>27</v>
      </c>
      <c r="AB1" s="17" t="s">
        <v>28</v>
      </c>
      <c r="AC1" s="51" t="s">
        <v>29</v>
      </c>
      <c r="AD1" s="38" t="s">
        <v>53</v>
      </c>
      <c r="AE1" s="19" t="s">
        <v>30</v>
      </c>
      <c r="AF1" s="8" t="s">
        <v>31</v>
      </c>
      <c r="AG1" s="20" t="s">
        <v>32</v>
      </c>
      <c r="AH1" s="8" t="s">
        <v>33</v>
      </c>
      <c r="AI1" s="21" t="s">
        <v>34</v>
      </c>
      <c r="AJ1" s="22" t="s">
        <v>35</v>
      </c>
      <c r="AK1" s="20" t="s">
        <v>36</v>
      </c>
      <c r="AL1" s="21" t="s">
        <v>37</v>
      </c>
      <c r="AM1" s="20" t="s">
        <v>38</v>
      </c>
      <c r="AN1" s="21" t="s">
        <v>57</v>
      </c>
      <c r="AO1" s="20" t="s">
        <v>58</v>
      </c>
      <c r="AP1" s="23" t="s">
        <v>59</v>
      </c>
      <c r="AQ1" s="21" t="s">
        <v>60</v>
      </c>
      <c r="AR1" s="20" t="s">
        <v>61</v>
      </c>
      <c r="AS1" s="20" t="s">
        <v>39</v>
      </c>
      <c r="AT1" s="24" t="s">
        <v>40</v>
      </c>
      <c r="AU1" s="25" t="s">
        <v>41</v>
      </c>
      <c r="AV1" s="26" t="s">
        <v>56</v>
      </c>
      <c r="AW1" s="27" t="s">
        <v>42</v>
      </c>
      <c r="AX1" s="25" t="s">
        <v>43</v>
      </c>
      <c r="AY1" s="8" t="s">
        <v>67</v>
      </c>
      <c r="AZ1" s="20" t="s">
        <v>44</v>
      </c>
      <c r="BA1" s="20" t="s">
        <v>45</v>
      </c>
      <c r="BB1" s="20" t="s">
        <v>46</v>
      </c>
      <c r="BC1" s="18" t="s">
        <v>54</v>
      </c>
      <c r="BD1" s="39" t="s">
        <v>52</v>
      </c>
      <c r="BE1" s="39" t="s">
        <v>65</v>
      </c>
      <c r="BF1" s="41" t="s">
        <v>62</v>
      </c>
      <c r="BG1" s="41" t="s">
        <v>63</v>
      </c>
      <c r="BH1" s="41" t="s">
        <v>64</v>
      </c>
      <c r="BI1" s="58" t="s">
        <v>93</v>
      </c>
      <c r="BJ1" s="58" t="s">
        <v>94</v>
      </c>
    </row>
    <row r="2" spans="1:62" customFormat="1" ht="45.75" customHeight="1">
      <c r="A2" s="28">
        <v>1</v>
      </c>
      <c r="B2" s="1"/>
      <c r="C2" s="1"/>
      <c r="D2" s="1" t="s">
        <v>6</v>
      </c>
      <c r="E2" s="1" t="s">
        <v>5</v>
      </c>
      <c r="F2" s="1" t="s">
        <v>7</v>
      </c>
      <c r="G2" s="42" t="s">
        <v>95</v>
      </c>
      <c r="H2" s="56" t="s">
        <v>82</v>
      </c>
      <c r="I2" s="56" t="s">
        <v>82</v>
      </c>
      <c r="J2" s="56" t="s">
        <v>85</v>
      </c>
      <c r="K2" s="56" t="s">
        <v>86</v>
      </c>
      <c r="L2" s="45" t="s">
        <v>73</v>
      </c>
      <c r="M2" s="43" t="s">
        <v>71</v>
      </c>
      <c r="N2" s="1"/>
      <c r="O2" s="59" t="s">
        <v>97</v>
      </c>
      <c r="P2" s="44"/>
      <c r="Q2" s="1" t="s">
        <v>9</v>
      </c>
      <c r="R2" s="46">
        <v>2.06</v>
      </c>
      <c r="S2" s="1" t="s">
        <v>4</v>
      </c>
      <c r="T2" s="43" t="s">
        <v>91</v>
      </c>
      <c r="U2" s="49">
        <v>39.5</v>
      </c>
      <c r="V2" s="49">
        <v>34.700000000000003</v>
      </c>
      <c r="W2" s="49">
        <v>49.5</v>
      </c>
      <c r="X2" s="49">
        <v>18.7</v>
      </c>
      <c r="Y2" s="49">
        <v>10.9</v>
      </c>
      <c r="Z2" s="49">
        <v>23.7</v>
      </c>
      <c r="AA2" s="34">
        <v>10</v>
      </c>
      <c r="AB2" s="35">
        <v>24</v>
      </c>
      <c r="AC2" s="52">
        <f>IF(X2="","",X2*Y2*Z2/1000000)</f>
        <v>5.0000000000000001E-3</v>
      </c>
      <c r="AD2" s="34">
        <v>56</v>
      </c>
      <c r="AE2" s="30">
        <f>IF(AB2="","",AD2/AC2*AB2)</f>
        <v>268800</v>
      </c>
      <c r="AF2" s="36">
        <v>3000</v>
      </c>
      <c r="AG2" s="31">
        <f>IF(ISERROR(AF2/AE2),"",AF2/AE2)</f>
        <v>0.01</v>
      </c>
      <c r="AH2" s="47" t="s">
        <v>47</v>
      </c>
      <c r="AI2" s="37">
        <v>0.218</v>
      </c>
      <c r="AJ2" s="31">
        <f t="shared" ref="AJ2:AJ4" si="0">IF(ISERROR(R2*AI2),"",R2*AI2)</f>
        <v>0.45</v>
      </c>
      <c r="AK2" s="31">
        <f t="shared" ref="AK2:AK4" si="1">IF(ISERROR(R2+AG2+AJ2),"",R2+AG2+AJ2)</f>
        <v>2.52</v>
      </c>
      <c r="AL2" s="32">
        <v>0.01</v>
      </c>
      <c r="AM2" s="31">
        <f t="shared" ref="AM2:AM4" si="2">IF(ISERROR(AV2*AL2),"",AV2*AL2)</f>
        <v>0.08</v>
      </c>
      <c r="AN2" s="32">
        <v>0.08</v>
      </c>
      <c r="AO2" s="31">
        <f t="shared" ref="AO2:AO4" si="3">IF(ISERROR(AV2*AN2),"",AV2*AN2)</f>
        <v>0.61</v>
      </c>
      <c r="AP2" s="40"/>
      <c r="AQ2" s="32">
        <v>7.4999999999999997E-2</v>
      </c>
      <c r="AR2" s="31">
        <f t="shared" ref="AR2:AR4" si="4">IF(ISERROR(AV2*AQ2),"",AV2*AQ2)</f>
        <v>0.56999999999999995</v>
      </c>
      <c r="AS2" s="31">
        <f t="shared" ref="AS2:AS4" si="5">IF(ISERROR(AM2+AO2+AR2),"",AM2+AO2+AR2)</f>
        <v>1.26</v>
      </c>
      <c r="AT2" s="31">
        <f t="shared" ref="AT2:AT4" si="6">IF(ISERROR(AK2+AS2),"",AK2+AS2)</f>
        <v>3.78</v>
      </c>
      <c r="AU2" s="33">
        <f t="shared" ref="AU2:AU4" si="7">IF(ISERROR((AV2-AT2)/AV2),"",(AV2-AT2)/AV2)</f>
        <v>0.50260000000000005</v>
      </c>
      <c r="AV2" s="57">
        <v>7.6</v>
      </c>
      <c r="AW2" s="55">
        <v>17.989999999999998</v>
      </c>
      <c r="AX2" s="33">
        <f>IF(ISERROR((AW2-AV2)/AW2),"",(AW2-AV2)/AW2)</f>
        <v>0.57750000000000001</v>
      </c>
      <c r="AY2" s="1"/>
      <c r="AZ2" s="31">
        <f>IF(ISERROR(AT2*AY2),"",AT2*AY2)</f>
        <v>0</v>
      </c>
      <c r="BA2" s="31">
        <f>IF(ISERROR(AV2*AY2),"",AV2*AY2)</f>
        <v>0</v>
      </c>
      <c r="BB2" s="31">
        <f>IF(ISERROR(AW2*AY2),"",AW2*AY2)</f>
        <v>0</v>
      </c>
      <c r="BC2" s="29">
        <f t="shared" ref="BC2:BC4" si="8">IF(U2="","",U2*V2*W2/1000000/AB2*AY2)</f>
        <v>0</v>
      </c>
      <c r="BD2" s="1"/>
      <c r="BE2" s="1"/>
      <c r="BF2" t="s">
        <v>8</v>
      </c>
      <c r="BG2" t="s">
        <v>3</v>
      </c>
      <c r="BI2">
        <v>1464</v>
      </c>
      <c r="BJ2">
        <v>48</v>
      </c>
    </row>
    <row r="3" spans="1:62" customFormat="1" ht="45.75" customHeight="1">
      <c r="A3" s="28">
        <v>2</v>
      </c>
      <c r="B3" s="1"/>
      <c r="C3" s="1"/>
      <c r="D3" s="1" t="s">
        <v>6</v>
      </c>
      <c r="E3" s="1" t="s">
        <v>5</v>
      </c>
      <c r="F3" s="1" t="s">
        <v>7</v>
      </c>
      <c r="G3" s="42" t="s">
        <v>81</v>
      </c>
      <c r="H3" s="56" t="s">
        <v>83</v>
      </c>
      <c r="I3" s="56" t="s">
        <v>83</v>
      </c>
      <c r="J3" s="56" t="s">
        <v>85</v>
      </c>
      <c r="K3" s="56" t="s">
        <v>86</v>
      </c>
      <c r="L3" s="45" t="s">
        <v>74</v>
      </c>
      <c r="M3" s="43" t="s">
        <v>71</v>
      </c>
      <c r="N3" s="1"/>
      <c r="O3" s="59" t="s">
        <v>98</v>
      </c>
      <c r="P3" s="44"/>
      <c r="Q3" s="1" t="s">
        <v>9</v>
      </c>
      <c r="R3" s="46">
        <v>1.68</v>
      </c>
      <c r="S3" s="1" t="s">
        <v>4</v>
      </c>
      <c r="T3" s="43" t="s">
        <v>91</v>
      </c>
      <c r="U3" s="49">
        <v>44.5</v>
      </c>
      <c r="V3" s="49">
        <v>35.200000000000003</v>
      </c>
      <c r="W3" s="49">
        <v>30</v>
      </c>
      <c r="X3" s="49">
        <v>16.600000000000001</v>
      </c>
      <c r="Y3" s="49">
        <v>14.2</v>
      </c>
      <c r="Z3" s="49">
        <v>14</v>
      </c>
      <c r="AA3" s="34">
        <v>10</v>
      </c>
      <c r="AB3" s="35">
        <v>24</v>
      </c>
      <c r="AC3" s="52">
        <f t="shared" ref="AC3:AC4" si="9">IF(X3="","",X3*Y3*Z3/1000000)</f>
        <v>3.0000000000000001E-3</v>
      </c>
      <c r="AD3" s="34">
        <v>56</v>
      </c>
      <c r="AE3" s="30">
        <f t="shared" ref="AE3:AE4" si="10">IF(AB3="","",AD3/AC3*AB3)</f>
        <v>448000</v>
      </c>
      <c r="AF3" s="36">
        <v>3000</v>
      </c>
      <c r="AG3" s="31">
        <f t="shared" ref="AG3:AG4" si="11">IF(ISERROR(AF3/AE3),"",AF3/AE3)</f>
        <v>0.01</v>
      </c>
      <c r="AH3" s="47" t="s">
        <v>66</v>
      </c>
      <c r="AI3" s="37">
        <v>0.26</v>
      </c>
      <c r="AJ3" s="31">
        <f t="shared" si="0"/>
        <v>0.44</v>
      </c>
      <c r="AK3" s="31">
        <f t="shared" si="1"/>
        <v>2.13</v>
      </c>
      <c r="AL3" s="32">
        <v>0.01</v>
      </c>
      <c r="AM3" s="31">
        <f t="shared" si="2"/>
        <v>0.08</v>
      </c>
      <c r="AN3" s="32">
        <v>0.08</v>
      </c>
      <c r="AO3" s="31">
        <f t="shared" si="3"/>
        <v>0.61</v>
      </c>
      <c r="AP3" s="40"/>
      <c r="AQ3" s="32">
        <v>7.4999999999999997E-2</v>
      </c>
      <c r="AR3" s="31">
        <f t="shared" si="4"/>
        <v>0.56999999999999995</v>
      </c>
      <c r="AS3" s="31">
        <f t="shared" si="5"/>
        <v>1.26</v>
      </c>
      <c r="AT3" s="31">
        <f t="shared" si="6"/>
        <v>3.39</v>
      </c>
      <c r="AU3" s="33">
        <f t="shared" si="7"/>
        <v>0.55389999999999995</v>
      </c>
      <c r="AV3" s="57">
        <v>7.6</v>
      </c>
      <c r="AW3" s="55">
        <v>17.989999999999998</v>
      </c>
      <c r="AX3" s="33">
        <f t="shared" ref="AX3:AX4" si="12">IF(ISERROR((AW3-AV3)/AW3),"",(AW3-AV3)/AW3)</f>
        <v>0.57750000000000001</v>
      </c>
      <c r="AY3" s="1"/>
      <c r="AZ3" s="31">
        <f t="shared" ref="AZ3:AZ4" si="13">IF(ISERROR(AT3*AY3),"",AT3*AY3)</f>
        <v>0</v>
      </c>
      <c r="BA3" s="31">
        <f t="shared" ref="BA3:BA4" si="14">IF(ISERROR(AV3*AY3),"",AV3*AY3)</f>
        <v>0</v>
      </c>
      <c r="BB3" s="31">
        <f t="shared" ref="BB3:BB4" si="15">IF(ISERROR(AW3*AY3),"",AW3*AY3)</f>
        <v>0</v>
      </c>
      <c r="BC3" s="29">
        <f t="shared" si="8"/>
        <v>0</v>
      </c>
      <c r="BD3" s="1"/>
      <c r="BE3" s="1"/>
      <c r="BF3" t="s">
        <v>8</v>
      </c>
      <c r="BG3" t="s">
        <v>3</v>
      </c>
      <c r="BI3">
        <v>1464</v>
      </c>
      <c r="BJ3">
        <v>48</v>
      </c>
    </row>
    <row r="4" spans="1:62" customFormat="1" ht="45.75" customHeight="1">
      <c r="A4" s="28">
        <v>3</v>
      </c>
      <c r="B4" s="1"/>
      <c r="C4" s="1"/>
      <c r="D4" s="1" t="s">
        <v>6</v>
      </c>
      <c r="E4" s="1" t="s">
        <v>5</v>
      </c>
      <c r="F4" s="1" t="s">
        <v>7</v>
      </c>
      <c r="G4" s="42" t="s">
        <v>81</v>
      </c>
      <c r="H4" s="56" t="s">
        <v>84</v>
      </c>
      <c r="I4" s="56" t="s">
        <v>84</v>
      </c>
      <c r="J4" s="56" t="s">
        <v>85</v>
      </c>
      <c r="K4" s="56" t="s">
        <v>86</v>
      </c>
      <c r="L4" s="45" t="s">
        <v>75</v>
      </c>
      <c r="M4" s="43" t="s">
        <v>71</v>
      </c>
      <c r="N4" s="1"/>
      <c r="O4" s="59" t="s">
        <v>99</v>
      </c>
      <c r="P4" s="44"/>
      <c r="Q4" s="1" t="s">
        <v>9</v>
      </c>
      <c r="R4" s="46">
        <v>1.43</v>
      </c>
      <c r="S4" s="1" t="s">
        <v>4</v>
      </c>
      <c r="T4" s="43" t="s">
        <v>92</v>
      </c>
      <c r="U4" s="49">
        <v>26</v>
      </c>
      <c r="V4" s="49">
        <v>19</v>
      </c>
      <c r="W4" s="49">
        <v>27.8</v>
      </c>
      <c r="X4" s="49">
        <v>17</v>
      </c>
      <c r="Y4" s="49">
        <v>8</v>
      </c>
      <c r="Z4" s="49">
        <v>12.9</v>
      </c>
      <c r="AA4" s="34">
        <v>10</v>
      </c>
      <c r="AB4" s="35">
        <v>12</v>
      </c>
      <c r="AC4" s="52">
        <f t="shared" si="9"/>
        <v>2E-3</v>
      </c>
      <c r="AD4" s="34">
        <v>56</v>
      </c>
      <c r="AE4" s="30">
        <f t="shared" si="10"/>
        <v>336000</v>
      </c>
      <c r="AF4" s="36">
        <v>3000</v>
      </c>
      <c r="AG4" s="31">
        <f t="shared" si="11"/>
        <v>0.01</v>
      </c>
      <c r="AH4" s="47" t="s">
        <v>66</v>
      </c>
      <c r="AI4" s="37">
        <v>0.26</v>
      </c>
      <c r="AJ4" s="31">
        <f t="shared" si="0"/>
        <v>0.37</v>
      </c>
      <c r="AK4" s="31">
        <f t="shared" si="1"/>
        <v>1.81</v>
      </c>
      <c r="AL4" s="32">
        <v>0.01</v>
      </c>
      <c r="AM4" s="31">
        <f t="shared" si="2"/>
        <v>0.06</v>
      </c>
      <c r="AN4" s="32">
        <v>0.08</v>
      </c>
      <c r="AO4" s="31">
        <f t="shared" si="3"/>
        <v>0.51</v>
      </c>
      <c r="AP4" s="40"/>
      <c r="AQ4" s="32">
        <v>7.4999999999999997E-2</v>
      </c>
      <c r="AR4" s="31">
        <f t="shared" si="4"/>
        <v>0.48</v>
      </c>
      <c r="AS4" s="31">
        <f t="shared" si="5"/>
        <v>1.05</v>
      </c>
      <c r="AT4" s="31">
        <f t="shared" si="6"/>
        <v>2.86</v>
      </c>
      <c r="AU4" s="33">
        <f t="shared" si="7"/>
        <v>0.54959999999999998</v>
      </c>
      <c r="AV4" s="57">
        <v>6.35</v>
      </c>
      <c r="AW4" s="55">
        <v>17.989999999999998</v>
      </c>
      <c r="AX4" s="33">
        <f t="shared" si="12"/>
        <v>0.64700000000000002</v>
      </c>
      <c r="AY4" s="1"/>
      <c r="AZ4" s="31">
        <f t="shared" si="13"/>
        <v>0</v>
      </c>
      <c r="BA4" s="31">
        <f t="shared" si="14"/>
        <v>0</v>
      </c>
      <c r="BB4" s="31">
        <f t="shared" si="15"/>
        <v>0</v>
      </c>
      <c r="BC4" s="29">
        <f t="shared" si="8"/>
        <v>0</v>
      </c>
      <c r="BD4" s="1"/>
      <c r="BE4" s="1"/>
      <c r="BF4" t="s">
        <v>8</v>
      </c>
      <c r="BG4" t="s">
        <v>3</v>
      </c>
      <c r="BI4">
        <v>1464</v>
      </c>
      <c r="BJ4">
        <v>48</v>
      </c>
    </row>
    <row r="5" spans="1:62" customFormat="1" ht="45.75" customHeight="1">
      <c r="A5" s="28">
        <v>1</v>
      </c>
      <c r="B5" s="1"/>
      <c r="C5" s="1"/>
      <c r="D5" s="1" t="s">
        <v>6</v>
      </c>
      <c r="E5" s="1" t="s">
        <v>5</v>
      </c>
      <c r="F5" s="1" t="s">
        <v>7</v>
      </c>
      <c r="G5" s="42" t="s">
        <v>87</v>
      </c>
      <c r="H5" s="56" t="s">
        <v>96</v>
      </c>
      <c r="I5" s="56" t="s">
        <v>88</v>
      </c>
      <c r="J5" s="56" t="s">
        <v>76</v>
      </c>
      <c r="K5" s="56" t="s">
        <v>76</v>
      </c>
      <c r="L5" s="45" t="s">
        <v>78</v>
      </c>
      <c r="M5" s="43" t="s">
        <v>69</v>
      </c>
      <c r="N5" s="1"/>
      <c r="O5" s="59" t="s">
        <v>100</v>
      </c>
      <c r="P5" s="44"/>
      <c r="Q5" s="1" t="s">
        <v>9</v>
      </c>
      <c r="R5" s="46">
        <v>1.87</v>
      </c>
      <c r="S5" s="1" t="s">
        <v>4</v>
      </c>
      <c r="T5" s="43" t="s">
        <v>91</v>
      </c>
      <c r="U5" s="49">
        <v>35.9</v>
      </c>
      <c r="V5" s="49">
        <v>28.3</v>
      </c>
      <c r="W5" s="49">
        <v>42.1</v>
      </c>
      <c r="X5" s="49">
        <v>15</v>
      </c>
      <c r="Y5" s="49">
        <v>8</v>
      </c>
      <c r="Z5" s="49">
        <v>18</v>
      </c>
      <c r="AA5" s="34">
        <v>10</v>
      </c>
      <c r="AB5" s="35">
        <v>24</v>
      </c>
      <c r="AC5" s="52">
        <f>IF(X5="","",X5*Y5*Z5/1000000)</f>
        <v>2E-3</v>
      </c>
      <c r="AD5" s="34">
        <v>56</v>
      </c>
      <c r="AE5" s="30">
        <f>IF(AB5="","",AD5/AC5*AB5)</f>
        <v>672000</v>
      </c>
      <c r="AF5" s="36">
        <v>3000</v>
      </c>
      <c r="AG5" s="31">
        <f>IF(ISERROR(AF5/AE5),"",AF5/AE5)</f>
        <v>0</v>
      </c>
      <c r="AH5" s="47" t="s">
        <v>47</v>
      </c>
      <c r="AI5" s="37">
        <v>0.218</v>
      </c>
      <c r="AJ5" s="31">
        <f t="shared" ref="AJ5:AJ7" si="16">IF(ISERROR(R5*AI5),"",R5*AI5)</f>
        <v>0.41</v>
      </c>
      <c r="AK5" s="31">
        <f t="shared" ref="AK5:AK7" si="17">IF(ISERROR(R5+AG5+AJ5),"",R5+AG5+AJ5)</f>
        <v>2.2799999999999998</v>
      </c>
      <c r="AL5" s="32">
        <v>0.01</v>
      </c>
      <c r="AM5" s="31">
        <f t="shared" ref="AM5:AM7" si="18">IF(ISERROR(AV5*AL5),"",AV5*AL5)</f>
        <v>0.1</v>
      </c>
      <c r="AN5" s="32">
        <v>0.08</v>
      </c>
      <c r="AO5" s="31">
        <f t="shared" ref="AO5:AO7" si="19">IF(ISERROR(AV5*AN5),"",AV5*AN5)</f>
        <v>0.76</v>
      </c>
      <c r="AP5" s="40"/>
      <c r="AQ5" s="32">
        <v>7.4999999999999997E-2</v>
      </c>
      <c r="AR5" s="31">
        <f t="shared" ref="AR5:AR7" si="20">IF(ISERROR(AV5*AQ5),"",AV5*AQ5)</f>
        <v>0.71</v>
      </c>
      <c r="AS5" s="31">
        <f t="shared" ref="AS5:AS7" si="21">IF(ISERROR(AM5+AO5+AR5),"",AM5+AO5+AR5)</f>
        <v>1.57</v>
      </c>
      <c r="AT5" s="31">
        <f t="shared" ref="AT5:AT7" si="22">IF(ISERROR(AK5+AS5),"",AK5+AS5)</f>
        <v>3.85</v>
      </c>
      <c r="AU5" s="33">
        <f t="shared" ref="AU5:AU7" si="23">IF(ISERROR((AV5-AT5)/AV5),"",(AV5-AT5)/AV5)</f>
        <v>0.59470000000000001</v>
      </c>
      <c r="AV5" s="57">
        <v>9.5</v>
      </c>
      <c r="AW5" s="55">
        <v>17.989999999999998</v>
      </c>
      <c r="AX5" s="33">
        <f>IF(ISERROR((AW5-AV5)/AW5),"",(AW5-AV5)/AW5)</f>
        <v>0.47189999999999999</v>
      </c>
      <c r="AY5" s="1"/>
      <c r="AZ5" s="31">
        <f>IF(ISERROR(AT5*AY5),"",AT5*AY5)</f>
        <v>0</v>
      </c>
      <c r="BA5" s="31">
        <f>IF(ISERROR(AV5*AY5),"",AV5*AY5)</f>
        <v>0</v>
      </c>
      <c r="BB5" s="31">
        <f>IF(ISERROR(AW5*AY5),"",AW5*AY5)</f>
        <v>0</v>
      </c>
      <c r="BC5" s="29">
        <f t="shared" ref="BC5:BC7" si="24">IF(U5="","",U5*V5*W5/1000000/AB5*AY5)</f>
        <v>0</v>
      </c>
      <c r="BD5" s="1"/>
      <c r="BE5" s="1"/>
      <c r="BF5" t="s">
        <v>8</v>
      </c>
      <c r="BG5" t="s">
        <v>3</v>
      </c>
      <c r="BI5">
        <v>1464</v>
      </c>
      <c r="BJ5">
        <v>48</v>
      </c>
    </row>
    <row r="6" spans="1:62" customFormat="1" ht="45.75" customHeight="1">
      <c r="A6" s="28">
        <v>2</v>
      </c>
      <c r="B6" s="1"/>
      <c r="C6" s="1"/>
      <c r="D6" s="1" t="s">
        <v>6</v>
      </c>
      <c r="E6" s="1" t="s">
        <v>5</v>
      </c>
      <c r="F6" s="1" t="s">
        <v>7</v>
      </c>
      <c r="G6" s="42" t="s">
        <v>87</v>
      </c>
      <c r="H6" s="56" t="s">
        <v>89</v>
      </c>
      <c r="I6" s="56" t="s">
        <v>89</v>
      </c>
      <c r="J6" s="56" t="s">
        <v>76</v>
      </c>
      <c r="K6" s="56" t="s">
        <v>76</v>
      </c>
      <c r="L6" s="45" t="s">
        <v>79</v>
      </c>
      <c r="M6" s="43" t="s">
        <v>69</v>
      </c>
      <c r="N6" s="1"/>
      <c r="O6" s="59" t="s">
        <v>101</v>
      </c>
      <c r="P6" s="44"/>
      <c r="Q6" s="1" t="s">
        <v>9</v>
      </c>
      <c r="R6" s="46">
        <v>1.45</v>
      </c>
      <c r="S6" s="1" t="s">
        <v>4</v>
      </c>
      <c r="T6" s="43" t="s">
        <v>91</v>
      </c>
      <c r="U6" s="49">
        <v>35.9</v>
      </c>
      <c r="V6" s="49">
        <v>28.3</v>
      </c>
      <c r="W6" s="49">
        <v>26.5</v>
      </c>
      <c r="X6" s="49">
        <v>15</v>
      </c>
      <c r="Y6" s="49">
        <v>8</v>
      </c>
      <c r="Z6" s="49">
        <v>10</v>
      </c>
      <c r="AA6" s="34">
        <v>10</v>
      </c>
      <c r="AB6" s="35">
        <v>24</v>
      </c>
      <c r="AC6" s="52">
        <f t="shared" ref="AC6:AC7" si="25">IF(X6="","",X6*Y6*Z6/1000000)</f>
        <v>1E-3</v>
      </c>
      <c r="AD6" s="34">
        <v>56</v>
      </c>
      <c r="AE6" s="30">
        <f t="shared" ref="AE6:AE7" si="26">IF(AB6="","",AD6/AC6*AB6)</f>
        <v>1344000</v>
      </c>
      <c r="AF6" s="36">
        <v>3000</v>
      </c>
      <c r="AG6" s="31">
        <f t="shared" ref="AG6:AG7" si="27">IF(ISERROR(AF6/AE6),"",AF6/AE6)</f>
        <v>0</v>
      </c>
      <c r="AH6" s="47" t="s">
        <v>77</v>
      </c>
      <c r="AI6" s="37">
        <v>0.5</v>
      </c>
      <c r="AJ6" s="31">
        <f t="shared" si="16"/>
        <v>0.73</v>
      </c>
      <c r="AK6" s="31">
        <f t="shared" si="17"/>
        <v>2.1800000000000002</v>
      </c>
      <c r="AL6" s="32">
        <v>0.01</v>
      </c>
      <c r="AM6" s="31">
        <f t="shared" si="18"/>
        <v>0.08</v>
      </c>
      <c r="AN6" s="32">
        <v>0.08</v>
      </c>
      <c r="AO6" s="31">
        <f t="shared" si="19"/>
        <v>0.63</v>
      </c>
      <c r="AP6" s="40"/>
      <c r="AQ6" s="32">
        <v>7.4999999999999997E-2</v>
      </c>
      <c r="AR6" s="31">
        <f t="shared" si="20"/>
        <v>0.59</v>
      </c>
      <c r="AS6" s="31">
        <f t="shared" si="21"/>
        <v>1.3</v>
      </c>
      <c r="AT6" s="31">
        <f t="shared" si="22"/>
        <v>3.48</v>
      </c>
      <c r="AU6" s="33">
        <f t="shared" si="23"/>
        <v>0.55669999999999997</v>
      </c>
      <c r="AV6" s="57">
        <v>7.85</v>
      </c>
      <c r="AW6" s="55">
        <v>17.989999999999998</v>
      </c>
      <c r="AX6" s="33">
        <f t="shared" ref="AX6:AX7" si="28">IF(ISERROR((AW6-AV6)/AW6),"",(AW6-AV6)/AW6)</f>
        <v>0.56359999999999999</v>
      </c>
      <c r="AY6" s="1"/>
      <c r="AZ6" s="31">
        <f t="shared" ref="AZ6:AZ7" si="29">IF(ISERROR(AT6*AY6),"",AT6*AY6)</f>
        <v>0</v>
      </c>
      <c r="BA6" s="31">
        <f t="shared" ref="BA6:BA7" si="30">IF(ISERROR(AV6*AY6),"",AV6*AY6)</f>
        <v>0</v>
      </c>
      <c r="BB6" s="31">
        <f t="shared" ref="BB6:BB7" si="31">IF(ISERROR(AW6*AY6),"",AW6*AY6)</f>
        <v>0</v>
      </c>
      <c r="BC6" s="29">
        <f t="shared" si="24"/>
        <v>0</v>
      </c>
      <c r="BD6" s="1"/>
      <c r="BE6" s="1"/>
      <c r="BF6" t="s">
        <v>8</v>
      </c>
      <c r="BG6" t="s">
        <v>3</v>
      </c>
      <c r="BI6">
        <v>1464</v>
      </c>
      <c r="BJ6">
        <v>48</v>
      </c>
    </row>
    <row r="7" spans="1:62" customFormat="1" ht="45.75" customHeight="1">
      <c r="A7" s="28">
        <v>3</v>
      </c>
      <c r="B7" s="1"/>
      <c r="C7" s="1"/>
      <c r="D7" s="1" t="s">
        <v>6</v>
      </c>
      <c r="E7" s="1" t="s">
        <v>5</v>
      </c>
      <c r="F7" s="1" t="s">
        <v>7</v>
      </c>
      <c r="G7" s="42" t="s">
        <v>87</v>
      </c>
      <c r="H7" s="56" t="s">
        <v>90</v>
      </c>
      <c r="I7" s="56" t="s">
        <v>90</v>
      </c>
      <c r="J7" s="56" t="s">
        <v>76</v>
      </c>
      <c r="K7" s="56" t="s">
        <v>76</v>
      </c>
      <c r="L7" s="45" t="s">
        <v>80</v>
      </c>
      <c r="M7" s="43" t="s">
        <v>69</v>
      </c>
      <c r="N7" s="1"/>
      <c r="O7" s="59" t="s">
        <v>102</v>
      </c>
      <c r="P7" s="44"/>
      <c r="Q7" s="1" t="s">
        <v>9</v>
      </c>
      <c r="R7" s="46">
        <v>1.51</v>
      </c>
      <c r="S7" s="1" t="s">
        <v>4</v>
      </c>
      <c r="T7" s="43" t="s">
        <v>92</v>
      </c>
      <c r="U7" s="49">
        <v>18</v>
      </c>
      <c r="V7" s="49">
        <v>22.1</v>
      </c>
      <c r="W7" s="49">
        <v>26.5</v>
      </c>
      <c r="X7" s="49">
        <v>13</v>
      </c>
      <c r="Y7" s="49">
        <v>8</v>
      </c>
      <c r="Z7" s="49">
        <v>5</v>
      </c>
      <c r="AA7" s="34">
        <v>10</v>
      </c>
      <c r="AB7" s="35">
        <v>12</v>
      </c>
      <c r="AC7" s="52">
        <f t="shared" si="25"/>
        <v>1E-3</v>
      </c>
      <c r="AD7" s="34">
        <v>56</v>
      </c>
      <c r="AE7" s="30">
        <f t="shared" si="26"/>
        <v>672000</v>
      </c>
      <c r="AF7" s="36">
        <v>3000</v>
      </c>
      <c r="AG7" s="31">
        <f t="shared" si="27"/>
        <v>0</v>
      </c>
      <c r="AH7" s="47" t="s">
        <v>77</v>
      </c>
      <c r="AI7" s="37">
        <v>0.5</v>
      </c>
      <c r="AJ7" s="31">
        <f t="shared" si="16"/>
        <v>0.76</v>
      </c>
      <c r="AK7" s="31">
        <f t="shared" si="17"/>
        <v>2.27</v>
      </c>
      <c r="AL7" s="32">
        <v>0.01</v>
      </c>
      <c r="AM7" s="31">
        <f t="shared" si="18"/>
        <v>0.08</v>
      </c>
      <c r="AN7" s="32">
        <v>0.08</v>
      </c>
      <c r="AO7" s="31">
        <f t="shared" si="19"/>
        <v>0.63</v>
      </c>
      <c r="AP7" s="40"/>
      <c r="AQ7" s="32">
        <v>7.4999999999999997E-2</v>
      </c>
      <c r="AR7" s="31">
        <f t="shared" si="20"/>
        <v>0.59</v>
      </c>
      <c r="AS7" s="31">
        <f t="shared" si="21"/>
        <v>1.3</v>
      </c>
      <c r="AT7" s="31">
        <f t="shared" si="22"/>
        <v>3.57</v>
      </c>
      <c r="AU7" s="33">
        <f t="shared" si="23"/>
        <v>0.54520000000000002</v>
      </c>
      <c r="AV7" s="57">
        <v>7.85</v>
      </c>
      <c r="AW7" s="55">
        <v>17.989999999999998</v>
      </c>
      <c r="AX7" s="33">
        <f t="shared" si="28"/>
        <v>0.56359999999999999</v>
      </c>
      <c r="AY7" s="1"/>
      <c r="AZ7" s="31">
        <f t="shared" si="29"/>
        <v>0</v>
      </c>
      <c r="BA7" s="31">
        <f t="shared" si="30"/>
        <v>0</v>
      </c>
      <c r="BB7" s="31">
        <f t="shared" si="31"/>
        <v>0</v>
      </c>
      <c r="BC7" s="29">
        <f t="shared" si="24"/>
        <v>0</v>
      </c>
      <c r="BD7" s="1"/>
      <c r="BE7" s="1"/>
      <c r="BF7" t="s">
        <v>8</v>
      </c>
      <c r="BG7" t="s">
        <v>3</v>
      </c>
      <c r="BI7">
        <v>1464</v>
      </c>
      <c r="BJ7">
        <v>48</v>
      </c>
    </row>
    <row r="8" spans="1:62" customFormat="1" ht="45.75" customHeight="1">
      <c r="A8" s="28">
        <v>1</v>
      </c>
      <c r="B8" s="1"/>
      <c r="C8" s="1"/>
      <c r="D8" s="1" t="s">
        <v>6</v>
      </c>
      <c r="E8" s="1" t="s">
        <v>5</v>
      </c>
      <c r="F8" s="1" t="s">
        <v>7</v>
      </c>
      <c r="G8" s="42" t="s">
        <v>87</v>
      </c>
      <c r="H8" s="56" t="s">
        <v>88</v>
      </c>
      <c r="I8" s="56" t="s">
        <v>88</v>
      </c>
      <c r="J8" s="56" t="s">
        <v>76</v>
      </c>
      <c r="K8" s="56" t="s">
        <v>76</v>
      </c>
      <c r="L8" s="45" t="s">
        <v>78</v>
      </c>
      <c r="M8" s="43" t="s">
        <v>70</v>
      </c>
      <c r="N8" s="1"/>
      <c r="O8" s="59" t="s">
        <v>103</v>
      </c>
      <c r="P8" s="44"/>
      <c r="Q8" s="1" t="s">
        <v>9</v>
      </c>
      <c r="R8" s="46">
        <v>1.87</v>
      </c>
      <c r="S8" s="1" t="s">
        <v>4</v>
      </c>
      <c r="T8" s="43" t="s">
        <v>91</v>
      </c>
      <c r="U8" s="49">
        <v>35.9</v>
      </c>
      <c r="V8" s="49">
        <v>28.3</v>
      </c>
      <c r="W8" s="49">
        <v>42.1</v>
      </c>
      <c r="X8" s="49">
        <v>15</v>
      </c>
      <c r="Y8" s="49">
        <v>8</v>
      </c>
      <c r="Z8" s="49">
        <v>18</v>
      </c>
      <c r="AA8" s="34">
        <v>10</v>
      </c>
      <c r="AB8" s="35">
        <v>24</v>
      </c>
      <c r="AC8" s="52">
        <f>IF(X8="","",X8*Y8*Z8/1000000)</f>
        <v>2E-3</v>
      </c>
      <c r="AD8" s="34">
        <v>56</v>
      </c>
      <c r="AE8" s="30">
        <f>IF(AB8="","",AD8/AC8*AB8)</f>
        <v>672000</v>
      </c>
      <c r="AF8" s="36">
        <v>3000</v>
      </c>
      <c r="AG8" s="31">
        <f>IF(ISERROR(AF8/AE8),"",AF8/AE8)</f>
        <v>0</v>
      </c>
      <c r="AH8" s="47" t="s">
        <v>47</v>
      </c>
      <c r="AI8" s="37">
        <v>0.218</v>
      </c>
      <c r="AJ8" s="31">
        <f t="shared" ref="AJ8:AJ10" si="32">IF(ISERROR(R8*AI8),"",R8*AI8)</f>
        <v>0.41</v>
      </c>
      <c r="AK8" s="31">
        <f t="shared" ref="AK8:AK10" si="33">IF(ISERROR(R8+AG8+AJ8),"",R8+AG8+AJ8)</f>
        <v>2.2799999999999998</v>
      </c>
      <c r="AL8" s="32">
        <v>0.01</v>
      </c>
      <c r="AM8" s="31">
        <f t="shared" ref="AM8:AM10" si="34">IF(ISERROR(AV8*AL8),"",AV8*AL8)</f>
        <v>0.1</v>
      </c>
      <c r="AN8" s="32">
        <v>0.08</v>
      </c>
      <c r="AO8" s="31">
        <f t="shared" ref="AO8:AO10" si="35">IF(ISERROR(AV8*AN8),"",AV8*AN8)</f>
        <v>0.76</v>
      </c>
      <c r="AP8" s="40"/>
      <c r="AQ8" s="32">
        <v>7.4999999999999997E-2</v>
      </c>
      <c r="AR8" s="31">
        <f t="shared" ref="AR8:AR10" si="36">IF(ISERROR(AV8*AQ8),"",AV8*AQ8)</f>
        <v>0.71</v>
      </c>
      <c r="AS8" s="31">
        <f t="shared" ref="AS8:AS10" si="37">IF(ISERROR(AM8+AO8+AR8),"",AM8+AO8+AR8)</f>
        <v>1.57</v>
      </c>
      <c r="AT8" s="31">
        <f t="shared" ref="AT8:AT10" si="38">IF(ISERROR(AK8+AS8),"",AK8+AS8)</f>
        <v>3.85</v>
      </c>
      <c r="AU8" s="33">
        <f t="shared" ref="AU8:AU10" si="39">IF(ISERROR((AV8-AT8)/AV8),"",(AV8-AT8)/AV8)</f>
        <v>0.59470000000000001</v>
      </c>
      <c r="AV8" s="57">
        <v>9.5</v>
      </c>
      <c r="AW8" s="55">
        <v>17.989999999999998</v>
      </c>
      <c r="AX8" s="33">
        <f>IF(ISERROR((AW8-AV8)/AW8),"",(AW8-AV8)/AW8)</f>
        <v>0.47189999999999999</v>
      </c>
      <c r="AY8" s="1"/>
      <c r="AZ8" s="31">
        <f>IF(ISERROR(AT8*AY8),"",AT8*AY8)</f>
        <v>0</v>
      </c>
      <c r="BA8" s="31">
        <f>IF(ISERROR(AV8*AY8),"",AV8*AY8)</f>
        <v>0</v>
      </c>
      <c r="BB8" s="31">
        <f>IF(ISERROR(AW8*AY8),"",AW8*AY8)</f>
        <v>0</v>
      </c>
      <c r="BC8" s="29">
        <f t="shared" ref="BC8:BC10" si="40">IF(U8="","",U8*V8*W8/1000000/AB8*AY8)</f>
        <v>0</v>
      </c>
      <c r="BD8" s="1"/>
      <c r="BE8" s="1"/>
      <c r="BF8" t="s">
        <v>8</v>
      </c>
      <c r="BG8" t="s">
        <v>3</v>
      </c>
      <c r="BI8">
        <v>1464</v>
      </c>
      <c r="BJ8">
        <v>48</v>
      </c>
    </row>
    <row r="9" spans="1:62" customFormat="1" ht="45.75" customHeight="1">
      <c r="A9" s="28">
        <v>2</v>
      </c>
      <c r="B9" s="1"/>
      <c r="C9" s="1"/>
      <c r="D9" s="1" t="s">
        <v>6</v>
      </c>
      <c r="E9" s="1" t="s">
        <v>5</v>
      </c>
      <c r="F9" s="1" t="s">
        <v>7</v>
      </c>
      <c r="G9" s="42" t="s">
        <v>87</v>
      </c>
      <c r="H9" s="56" t="s">
        <v>89</v>
      </c>
      <c r="I9" s="56" t="s">
        <v>89</v>
      </c>
      <c r="J9" s="56" t="s">
        <v>76</v>
      </c>
      <c r="K9" s="56" t="s">
        <v>76</v>
      </c>
      <c r="L9" s="45" t="s">
        <v>79</v>
      </c>
      <c r="M9" s="43" t="s">
        <v>70</v>
      </c>
      <c r="N9" s="1"/>
      <c r="O9" s="59" t="s">
        <v>104</v>
      </c>
      <c r="P9" s="44"/>
      <c r="Q9" s="1" t="s">
        <v>9</v>
      </c>
      <c r="R9" s="46">
        <v>1.45</v>
      </c>
      <c r="S9" s="1" t="s">
        <v>4</v>
      </c>
      <c r="T9" s="43" t="s">
        <v>91</v>
      </c>
      <c r="U9" s="49">
        <v>35.9</v>
      </c>
      <c r="V9" s="49">
        <v>28.3</v>
      </c>
      <c r="W9" s="49">
        <v>26.5</v>
      </c>
      <c r="X9" s="49">
        <v>15</v>
      </c>
      <c r="Y9" s="49">
        <v>8</v>
      </c>
      <c r="Z9" s="49">
        <v>10</v>
      </c>
      <c r="AA9" s="34">
        <v>10</v>
      </c>
      <c r="AB9" s="35">
        <v>24</v>
      </c>
      <c r="AC9" s="52">
        <f t="shared" ref="AC9:AC10" si="41">IF(X9="","",X9*Y9*Z9/1000000)</f>
        <v>1E-3</v>
      </c>
      <c r="AD9" s="34">
        <v>56</v>
      </c>
      <c r="AE9" s="30">
        <f t="shared" ref="AE9:AE10" si="42">IF(AB9="","",AD9/AC9*AB9)</f>
        <v>1344000</v>
      </c>
      <c r="AF9" s="36">
        <v>3000</v>
      </c>
      <c r="AG9" s="31">
        <f t="shared" ref="AG9:AG10" si="43">IF(ISERROR(AF9/AE9),"",AF9/AE9)</f>
        <v>0</v>
      </c>
      <c r="AH9" s="47" t="s">
        <v>77</v>
      </c>
      <c r="AI9" s="37">
        <v>0.5</v>
      </c>
      <c r="AJ9" s="31">
        <f t="shared" si="32"/>
        <v>0.73</v>
      </c>
      <c r="AK9" s="31">
        <f t="shared" si="33"/>
        <v>2.1800000000000002</v>
      </c>
      <c r="AL9" s="32">
        <v>0.01</v>
      </c>
      <c r="AM9" s="31">
        <f t="shared" si="34"/>
        <v>0.08</v>
      </c>
      <c r="AN9" s="32">
        <v>0.08</v>
      </c>
      <c r="AO9" s="31">
        <f t="shared" si="35"/>
        <v>0.63</v>
      </c>
      <c r="AP9" s="40"/>
      <c r="AQ9" s="32">
        <v>7.4999999999999997E-2</v>
      </c>
      <c r="AR9" s="31">
        <f t="shared" si="36"/>
        <v>0.59</v>
      </c>
      <c r="AS9" s="31">
        <f t="shared" si="37"/>
        <v>1.3</v>
      </c>
      <c r="AT9" s="31">
        <f t="shared" si="38"/>
        <v>3.48</v>
      </c>
      <c r="AU9" s="33">
        <f t="shared" si="39"/>
        <v>0.55669999999999997</v>
      </c>
      <c r="AV9" s="57">
        <v>7.85</v>
      </c>
      <c r="AW9" s="55">
        <v>17.989999999999998</v>
      </c>
      <c r="AX9" s="33">
        <f t="shared" ref="AX9:AX10" si="44">IF(ISERROR((AW9-AV9)/AW9),"",(AW9-AV9)/AW9)</f>
        <v>0.56359999999999999</v>
      </c>
      <c r="AY9" s="1"/>
      <c r="AZ9" s="31">
        <f t="shared" ref="AZ9:AZ10" si="45">IF(ISERROR(AT9*AY9),"",AT9*AY9)</f>
        <v>0</v>
      </c>
      <c r="BA9" s="31">
        <f t="shared" ref="BA9:BA10" si="46">IF(ISERROR(AV9*AY9),"",AV9*AY9)</f>
        <v>0</v>
      </c>
      <c r="BB9" s="31">
        <f t="shared" ref="BB9:BB10" si="47">IF(ISERROR(AW9*AY9),"",AW9*AY9)</f>
        <v>0</v>
      </c>
      <c r="BC9" s="29">
        <f t="shared" si="40"/>
        <v>0</v>
      </c>
      <c r="BD9" s="1"/>
      <c r="BE9" s="1"/>
      <c r="BF9" t="s">
        <v>8</v>
      </c>
      <c r="BG9" t="s">
        <v>3</v>
      </c>
      <c r="BI9">
        <v>1464</v>
      </c>
      <c r="BJ9">
        <v>48</v>
      </c>
    </row>
    <row r="10" spans="1:62" customFormat="1" ht="45.75" customHeight="1">
      <c r="A10" s="28">
        <v>3</v>
      </c>
      <c r="B10" s="1"/>
      <c r="C10" s="1"/>
      <c r="D10" s="1" t="s">
        <v>6</v>
      </c>
      <c r="E10" s="1" t="s">
        <v>5</v>
      </c>
      <c r="F10" s="1" t="s">
        <v>7</v>
      </c>
      <c r="G10" s="42" t="s">
        <v>87</v>
      </c>
      <c r="H10" s="56" t="s">
        <v>90</v>
      </c>
      <c r="I10" s="56" t="s">
        <v>90</v>
      </c>
      <c r="J10" s="56" t="s">
        <v>76</v>
      </c>
      <c r="K10" s="56" t="s">
        <v>76</v>
      </c>
      <c r="L10" s="45" t="s">
        <v>80</v>
      </c>
      <c r="M10" s="43" t="s">
        <v>70</v>
      </c>
      <c r="N10" s="1"/>
      <c r="O10" s="59" t="s">
        <v>105</v>
      </c>
      <c r="P10" s="44"/>
      <c r="Q10" s="1" t="s">
        <v>9</v>
      </c>
      <c r="R10" s="46">
        <v>1.51</v>
      </c>
      <c r="S10" s="1" t="s">
        <v>4</v>
      </c>
      <c r="T10" s="43" t="s">
        <v>92</v>
      </c>
      <c r="U10" s="49">
        <v>18</v>
      </c>
      <c r="V10" s="49">
        <v>22.1</v>
      </c>
      <c r="W10" s="49">
        <v>26.5</v>
      </c>
      <c r="X10" s="49">
        <v>13</v>
      </c>
      <c r="Y10" s="49">
        <v>8</v>
      </c>
      <c r="Z10" s="49">
        <v>5</v>
      </c>
      <c r="AA10" s="34">
        <v>10</v>
      </c>
      <c r="AB10" s="35">
        <v>12</v>
      </c>
      <c r="AC10" s="52">
        <f t="shared" si="41"/>
        <v>1E-3</v>
      </c>
      <c r="AD10" s="34">
        <v>56</v>
      </c>
      <c r="AE10" s="30">
        <f t="shared" si="42"/>
        <v>672000</v>
      </c>
      <c r="AF10" s="36">
        <v>3000</v>
      </c>
      <c r="AG10" s="31">
        <f t="shared" si="43"/>
        <v>0</v>
      </c>
      <c r="AH10" s="47" t="s">
        <v>77</v>
      </c>
      <c r="AI10" s="37">
        <v>0.5</v>
      </c>
      <c r="AJ10" s="31">
        <f t="shared" si="32"/>
        <v>0.76</v>
      </c>
      <c r="AK10" s="31">
        <f t="shared" si="33"/>
        <v>2.27</v>
      </c>
      <c r="AL10" s="32">
        <v>0.01</v>
      </c>
      <c r="AM10" s="31">
        <f t="shared" si="34"/>
        <v>0.08</v>
      </c>
      <c r="AN10" s="32">
        <v>0.08</v>
      </c>
      <c r="AO10" s="31">
        <f t="shared" si="35"/>
        <v>0.63</v>
      </c>
      <c r="AP10" s="40"/>
      <c r="AQ10" s="32">
        <v>7.4999999999999997E-2</v>
      </c>
      <c r="AR10" s="31">
        <f t="shared" si="36"/>
        <v>0.59</v>
      </c>
      <c r="AS10" s="31">
        <f t="shared" si="37"/>
        <v>1.3</v>
      </c>
      <c r="AT10" s="31">
        <f t="shared" si="38"/>
        <v>3.57</v>
      </c>
      <c r="AU10" s="33">
        <f t="shared" si="39"/>
        <v>0.54520000000000002</v>
      </c>
      <c r="AV10" s="57">
        <v>7.85</v>
      </c>
      <c r="AW10" s="55">
        <v>17.989999999999998</v>
      </c>
      <c r="AX10" s="33">
        <f t="shared" si="44"/>
        <v>0.56359999999999999</v>
      </c>
      <c r="AY10" s="1"/>
      <c r="AZ10" s="31">
        <f t="shared" si="45"/>
        <v>0</v>
      </c>
      <c r="BA10" s="31">
        <f t="shared" si="46"/>
        <v>0</v>
      </c>
      <c r="BB10" s="31">
        <f t="shared" si="47"/>
        <v>0</v>
      </c>
      <c r="BC10" s="29">
        <f t="shared" si="40"/>
        <v>0</v>
      </c>
      <c r="BD10" s="1"/>
      <c r="BE10" s="1"/>
      <c r="BF10" t="s">
        <v>8</v>
      </c>
      <c r="BG10" t="s">
        <v>3</v>
      </c>
      <c r="BI10">
        <v>1464</v>
      </c>
      <c r="BJ10">
        <v>48</v>
      </c>
    </row>
    <row r="11" spans="1:62" customFormat="1" ht="45.75" customHeight="1">
      <c r="A11" s="28">
        <v>1</v>
      </c>
      <c r="B11" s="1"/>
      <c r="C11" s="1"/>
      <c r="D11" s="1" t="s">
        <v>6</v>
      </c>
      <c r="E11" s="1" t="s">
        <v>5</v>
      </c>
      <c r="F11" s="1" t="s">
        <v>7</v>
      </c>
      <c r="G11" s="42" t="s">
        <v>87</v>
      </c>
      <c r="H11" s="56" t="s">
        <v>88</v>
      </c>
      <c r="I11" s="56" t="s">
        <v>88</v>
      </c>
      <c r="J11" s="56" t="s">
        <v>76</v>
      </c>
      <c r="K11" s="56" t="s">
        <v>76</v>
      </c>
      <c r="L11" s="45" t="s">
        <v>78</v>
      </c>
      <c r="M11" s="43" t="s">
        <v>72</v>
      </c>
      <c r="N11" s="1"/>
      <c r="O11" s="59" t="s">
        <v>106</v>
      </c>
      <c r="P11" s="44"/>
      <c r="Q11" s="1" t="s">
        <v>9</v>
      </c>
      <c r="R11" s="46">
        <v>1.87</v>
      </c>
      <c r="S11" s="1" t="s">
        <v>4</v>
      </c>
      <c r="T11" s="43" t="s">
        <v>91</v>
      </c>
      <c r="U11" s="49">
        <v>35.9</v>
      </c>
      <c r="V11" s="49">
        <v>28.3</v>
      </c>
      <c r="W11" s="49">
        <v>42.1</v>
      </c>
      <c r="X11" s="49">
        <v>15</v>
      </c>
      <c r="Y11" s="49">
        <v>8</v>
      </c>
      <c r="Z11" s="49">
        <v>18</v>
      </c>
      <c r="AA11" s="34">
        <v>10</v>
      </c>
      <c r="AB11" s="35">
        <v>24</v>
      </c>
      <c r="AC11" s="52">
        <f>IF(X11="","",X11*Y11*Z11/1000000)</f>
        <v>2E-3</v>
      </c>
      <c r="AD11" s="34">
        <v>56</v>
      </c>
      <c r="AE11" s="30">
        <f>IF(AB11="","",AD11/AC11*AB11)</f>
        <v>672000</v>
      </c>
      <c r="AF11" s="36">
        <v>3000</v>
      </c>
      <c r="AG11" s="31">
        <f>IF(ISERROR(AF11/AE11),"",AF11/AE11)</f>
        <v>0</v>
      </c>
      <c r="AH11" s="47" t="s">
        <v>47</v>
      </c>
      <c r="AI11" s="37">
        <v>0.218</v>
      </c>
      <c r="AJ11" s="31">
        <f t="shared" ref="AJ11:AJ13" si="48">IF(ISERROR(R11*AI11),"",R11*AI11)</f>
        <v>0.41</v>
      </c>
      <c r="AK11" s="31">
        <f t="shared" ref="AK11:AK13" si="49">IF(ISERROR(R11+AG11+AJ11),"",R11+AG11+AJ11)</f>
        <v>2.2799999999999998</v>
      </c>
      <c r="AL11" s="32">
        <v>0.01</v>
      </c>
      <c r="AM11" s="31">
        <f t="shared" ref="AM11:AM13" si="50">IF(ISERROR(AV11*AL11),"",AV11*AL11)</f>
        <v>0.1</v>
      </c>
      <c r="AN11" s="32">
        <v>0.08</v>
      </c>
      <c r="AO11" s="31">
        <f t="shared" ref="AO11:AO13" si="51">IF(ISERROR(AV11*AN11),"",AV11*AN11)</f>
        <v>0.76</v>
      </c>
      <c r="AP11" s="40"/>
      <c r="AQ11" s="32">
        <v>7.4999999999999997E-2</v>
      </c>
      <c r="AR11" s="31">
        <f t="shared" ref="AR11:AR13" si="52">IF(ISERROR(AV11*AQ11),"",AV11*AQ11)</f>
        <v>0.71</v>
      </c>
      <c r="AS11" s="31">
        <f t="shared" ref="AS11:AS13" si="53">IF(ISERROR(AM11+AO11+AR11),"",AM11+AO11+AR11)</f>
        <v>1.57</v>
      </c>
      <c r="AT11" s="31">
        <f t="shared" ref="AT11:AT13" si="54">IF(ISERROR(AK11+AS11),"",AK11+AS11)</f>
        <v>3.85</v>
      </c>
      <c r="AU11" s="33">
        <f t="shared" ref="AU11:AU13" si="55">IF(ISERROR((AV11-AT11)/AV11),"",(AV11-AT11)/AV11)</f>
        <v>0.59470000000000001</v>
      </c>
      <c r="AV11" s="57">
        <v>9.5</v>
      </c>
      <c r="AW11" s="55">
        <v>17.989999999999998</v>
      </c>
      <c r="AX11" s="33">
        <f>IF(ISERROR((AW11-AV11)/AW11),"",(AW11-AV11)/AW11)</f>
        <v>0.47189999999999999</v>
      </c>
      <c r="AY11" s="1"/>
      <c r="AZ11" s="31">
        <f>IF(ISERROR(AT11*AY11),"",AT11*AY11)</f>
        <v>0</v>
      </c>
      <c r="BA11" s="31">
        <f>IF(ISERROR(AV11*AY11),"",AV11*AY11)</f>
        <v>0</v>
      </c>
      <c r="BB11" s="31">
        <f>IF(ISERROR(AW11*AY11),"",AW11*AY11)</f>
        <v>0</v>
      </c>
      <c r="BC11" s="29">
        <f t="shared" ref="BC11:BC13" si="56">IF(U11="","",U11*V11*W11/1000000/AB11*AY11)</f>
        <v>0</v>
      </c>
      <c r="BD11" s="1"/>
      <c r="BE11" s="1"/>
      <c r="BF11" t="s">
        <v>8</v>
      </c>
      <c r="BG11" t="s">
        <v>3</v>
      </c>
      <c r="BI11">
        <v>1464</v>
      </c>
      <c r="BJ11">
        <v>48</v>
      </c>
    </row>
    <row r="12" spans="1:62" customFormat="1" ht="45.75" customHeight="1">
      <c r="A12" s="28">
        <v>2</v>
      </c>
      <c r="B12" s="1"/>
      <c r="C12" s="1"/>
      <c r="D12" s="1" t="s">
        <v>6</v>
      </c>
      <c r="E12" s="1" t="s">
        <v>5</v>
      </c>
      <c r="F12" s="1" t="s">
        <v>7</v>
      </c>
      <c r="G12" s="42" t="s">
        <v>87</v>
      </c>
      <c r="H12" s="56" t="s">
        <v>89</v>
      </c>
      <c r="I12" s="56" t="s">
        <v>89</v>
      </c>
      <c r="J12" s="56" t="s">
        <v>76</v>
      </c>
      <c r="K12" s="56" t="s">
        <v>76</v>
      </c>
      <c r="L12" s="45" t="s">
        <v>79</v>
      </c>
      <c r="M12" s="43" t="s">
        <v>72</v>
      </c>
      <c r="N12" s="1"/>
      <c r="O12" s="59" t="s">
        <v>107</v>
      </c>
      <c r="P12" s="44"/>
      <c r="Q12" s="1" t="s">
        <v>9</v>
      </c>
      <c r="R12" s="46">
        <v>1.45</v>
      </c>
      <c r="S12" s="1" t="s">
        <v>4</v>
      </c>
      <c r="T12" s="43" t="s">
        <v>91</v>
      </c>
      <c r="U12" s="49">
        <v>35.9</v>
      </c>
      <c r="V12" s="49">
        <v>28.3</v>
      </c>
      <c r="W12" s="49">
        <v>26.5</v>
      </c>
      <c r="X12" s="49">
        <v>15</v>
      </c>
      <c r="Y12" s="49">
        <v>8</v>
      </c>
      <c r="Z12" s="49">
        <v>10</v>
      </c>
      <c r="AA12" s="34">
        <v>10</v>
      </c>
      <c r="AB12" s="35">
        <v>24</v>
      </c>
      <c r="AC12" s="52">
        <f t="shared" ref="AC12:AC13" si="57">IF(X12="","",X12*Y12*Z12/1000000)</f>
        <v>1E-3</v>
      </c>
      <c r="AD12" s="34">
        <v>56</v>
      </c>
      <c r="AE12" s="30">
        <f t="shared" ref="AE12:AE13" si="58">IF(AB12="","",AD12/AC12*AB12)</f>
        <v>1344000</v>
      </c>
      <c r="AF12" s="36">
        <v>3000</v>
      </c>
      <c r="AG12" s="31">
        <f t="shared" ref="AG12:AG13" si="59">IF(ISERROR(AF12/AE12),"",AF12/AE12)</f>
        <v>0</v>
      </c>
      <c r="AH12" s="47" t="s">
        <v>77</v>
      </c>
      <c r="AI12" s="37">
        <v>0.5</v>
      </c>
      <c r="AJ12" s="31">
        <f t="shared" si="48"/>
        <v>0.73</v>
      </c>
      <c r="AK12" s="31">
        <f t="shared" si="49"/>
        <v>2.1800000000000002</v>
      </c>
      <c r="AL12" s="32">
        <v>0.01</v>
      </c>
      <c r="AM12" s="31">
        <f t="shared" si="50"/>
        <v>0.08</v>
      </c>
      <c r="AN12" s="32">
        <v>0.08</v>
      </c>
      <c r="AO12" s="31">
        <f t="shared" si="51"/>
        <v>0.63</v>
      </c>
      <c r="AP12" s="40"/>
      <c r="AQ12" s="32">
        <v>7.4999999999999997E-2</v>
      </c>
      <c r="AR12" s="31">
        <f t="shared" si="52"/>
        <v>0.59</v>
      </c>
      <c r="AS12" s="31">
        <f t="shared" si="53"/>
        <v>1.3</v>
      </c>
      <c r="AT12" s="31">
        <f t="shared" si="54"/>
        <v>3.48</v>
      </c>
      <c r="AU12" s="33">
        <f t="shared" si="55"/>
        <v>0.55669999999999997</v>
      </c>
      <c r="AV12" s="57">
        <v>7.85</v>
      </c>
      <c r="AW12" s="55">
        <v>17.989999999999998</v>
      </c>
      <c r="AX12" s="33">
        <f t="shared" ref="AX12:AX13" si="60">IF(ISERROR((AW12-AV12)/AW12),"",(AW12-AV12)/AW12)</f>
        <v>0.56359999999999999</v>
      </c>
      <c r="AY12" s="1"/>
      <c r="AZ12" s="31">
        <f t="shared" ref="AZ12:AZ13" si="61">IF(ISERROR(AT12*AY12),"",AT12*AY12)</f>
        <v>0</v>
      </c>
      <c r="BA12" s="31">
        <f t="shared" ref="BA12:BA13" si="62">IF(ISERROR(AV12*AY12),"",AV12*AY12)</f>
        <v>0</v>
      </c>
      <c r="BB12" s="31">
        <f t="shared" ref="BB12:BB13" si="63">IF(ISERROR(AW12*AY12),"",AW12*AY12)</f>
        <v>0</v>
      </c>
      <c r="BC12" s="29">
        <f t="shared" si="56"/>
        <v>0</v>
      </c>
      <c r="BD12" s="1"/>
      <c r="BE12" s="1"/>
      <c r="BF12" t="s">
        <v>8</v>
      </c>
      <c r="BG12" t="s">
        <v>3</v>
      </c>
      <c r="BI12">
        <v>1464</v>
      </c>
      <c r="BJ12">
        <v>48</v>
      </c>
    </row>
    <row r="13" spans="1:62" customFormat="1" ht="45.75" customHeight="1">
      <c r="A13" s="28">
        <v>3</v>
      </c>
      <c r="B13" s="1"/>
      <c r="C13" s="1"/>
      <c r="D13" s="1" t="s">
        <v>6</v>
      </c>
      <c r="E13" s="1" t="s">
        <v>5</v>
      </c>
      <c r="F13" s="1" t="s">
        <v>7</v>
      </c>
      <c r="G13" s="42" t="s">
        <v>87</v>
      </c>
      <c r="H13" s="56" t="s">
        <v>90</v>
      </c>
      <c r="I13" s="56" t="s">
        <v>90</v>
      </c>
      <c r="J13" s="56" t="s">
        <v>76</v>
      </c>
      <c r="K13" s="56" t="s">
        <v>76</v>
      </c>
      <c r="L13" s="45" t="s">
        <v>80</v>
      </c>
      <c r="M13" s="43" t="s">
        <v>72</v>
      </c>
      <c r="N13" s="1"/>
      <c r="O13" s="59" t="s">
        <v>108</v>
      </c>
      <c r="P13" s="44"/>
      <c r="Q13" s="1" t="s">
        <v>9</v>
      </c>
      <c r="R13" s="46">
        <v>1.51</v>
      </c>
      <c r="S13" s="1" t="s">
        <v>4</v>
      </c>
      <c r="T13" s="43" t="s">
        <v>92</v>
      </c>
      <c r="U13" s="49">
        <v>18</v>
      </c>
      <c r="V13" s="49">
        <v>22.1</v>
      </c>
      <c r="W13" s="49">
        <v>26.5</v>
      </c>
      <c r="X13" s="49">
        <v>13</v>
      </c>
      <c r="Y13" s="49">
        <v>8</v>
      </c>
      <c r="Z13" s="49">
        <v>5</v>
      </c>
      <c r="AA13" s="34">
        <v>10</v>
      </c>
      <c r="AB13" s="35">
        <v>12</v>
      </c>
      <c r="AC13" s="52">
        <f t="shared" si="57"/>
        <v>1E-3</v>
      </c>
      <c r="AD13" s="34">
        <v>56</v>
      </c>
      <c r="AE13" s="30">
        <f t="shared" si="58"/>
        <v>672000</v>
      </c>
      <c r="AF13" s="36">
        <v>3000</v>
      </c>
      <c r="AG13" s="31">
        <f t="shared" si="59"/>
        <v>0</v>
      </c>
      <c r="AH13" s="47" t="s">
        <v>77</v>
      </c>
      <c r="AI13" s="37">
        <v>0.5</v>
      </c>
      <c r="AJ13" s="31">
        <f t="shared" si="48"/>
        <v>0.76</v>
      </c>
      <c r="AK13" s="31">
        <f t="shared" si="49"/>
        <v>2.27</v>
      </c>
      <c r="AL13" s="32">
        <v>0.01</v>
      </c>
      <c r="AM13" s="31">
        <f t="shared" si="50"/>
        <v>0.08</v>
      </c>
      <c r="AN13" s="32">
        <v>0.08</v>
      </c>
      <c r="AO13" s="31">
        <f t="shared" si="51"/>
        <v>0.63</v>
      </c>
      <c r="AP13" s="40"/>
      <c r="AQ13" s="32">
        <v>7.4999999999999997E-2</v>
      </c>
      <c r="AR13" s="31">
        <f t="shared" si="52"/>
        <v>0.59</v>
      </c>
      <c r="AS13" s="31">
        <f t="shared" si="53"/>
        <v>1.3</v>
      </c>
      <c r="AT13" s="31">
        <f t="shared" si="54"/>
        <v>3.57</v>
      </c>
      <c r="AU13" s="33">
        <f t="shared" si="55"/>
        <v>0.54520000000000002</v>
      </c>
      <c r="AV13" s="57">
        <v>7.85</v>
      </c>
      <c r="AW13" s="55">
        <v>17.989999999999998</v>
      </c>
      <c r="AX13" s="33">
        <f t="shared" si="60"/>
        <v>0.56359999999999999</v>
      </c>
      <c r="AY13" s="1"/>
      <c r="AZ13" s="31">
        <f t="shared" si="61"/>
        <v>0</v>
      </c>
      <c r="BA13" s="31">
        <f t="shared" si="62"/>
        <v>0</v>
      </c>
      <c r="BB13" s="31">
        <f t="shared" si="63"/>
        <v>0</v>
      </c>
      <c r="BC13" s="29">
        <f t="shared" si="56"/>
        <v>0</v>
      </c>
      <c r="BD13" s="1"/>
      <c r="BE13" s="1"/>
      <c r="BF13" t="s">
        <v>8</v>
      </c>
      <c r="BG13" t="s">
        <v>3</v>
      </c>
      <c r="BI13">
        <v>1464</v>
      </c>
      <c r="BJ13">
        <v>48</v>
      </c>
    </row>
  </sheetData>
  <sheetProtection insertRows="0" deleteRows="0" sort="0"/>
  <protectedRanges>
    <protectedRange sqref="U2:AA13" name="Range1_2"/>
    <protectedRange sqref="AF2:AF13" name="Range1_3"/>
    <protectedRange sqref="AH2:AI13" name="Range1_4"/>
  </protectedRanges>
  <phoneticPr fontId="13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D2:D13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S2:S13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BF2:BF13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BG2:BG13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BH2:BH13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E2:E13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F2:F13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2025-11-10T02:26:27Z</dcterms:modified>
</cp:coreProperties>
</file>